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Documentos\"/>
    </mc:Choice>
  </mc:AlternateContent>
  <xr:revisionPtr revIDLastSave="0" documentId="13_ncr:1_{C6D67DDB-640E-4E7F-95EF-E8721880D721}" xr6:coauthVersionLast="47" xr6:coauthVersionMax="47" xr10:uidLastSave="{00000000-0000-0000-0000-000000000000}"/>
  <bookViews>
    <workbookView xWindow="28680" yWindow="4560" windowWidth="20730" windowHeight="11160" activeTab="1" xr2:uid="{7D6E4913-02C9-458C-917C-1B3FE9D54146}"/>
  </bookViews>
  <sheets>
    <sheet name="ORÇAMENTO" sheetId="7" r:id="rId1"/>
    <sheet name="Cronograma" sheetId="8" r:id="rId2"/>
  </sheets>
  <definedNames>
    <definedName name="_xlnm.Print_Area" localSheetId="1">Cronograma!$B$2:$M$24</definedName>
    <definedName name="_xlnm.Print_Area" localSheetId="0">ORÇAMENTO!$A$1:$J$128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1" i="7" l="1"/>
  <c r="J101" i="7" s="1"/>
  <c r="F100" i="7"/>
  <c r="J100" i="7" s="1"/>
  <c r="J98" i="7"/>
  <c r="I98" i="7"/>
  <c r="K8" i="8"/>
  <c r="K9" i="8"/>
  <c r="K10" i="8"/>
  <c r="K11" i="8"/>
  <c r="K12" i="8"/>
  <c r="K13" i="8"/>
  <c r="K14" i="8"/>
  <c r="K15" i="8"/>
  <c r="K7" i="8"/>
  <c r="F123" i="7"/>
  <c r="F121" i="7"/>
  <c r="I123" i="7"/>
  <c r="I121" i="7"/>
  <c r="I96" i="7"/>
  <c r="F96" i="7"/>
  <c r="F95" i="7"/>
  <c r="F94" i="7"/>
  <c r="F93" i="7"/>
  <c r="F92" i="7"/>
  <c r="F91" i="7"/>
  <c r="I95" i="7"/>
  <c r="F82" i="7"/>
  <c r="F81" i="7"/>
  <c r="F80" i="7"/>
  <c r="F79" i="7"/>
  <c r="F78" i="7"/>
  <c r="I82" i="7"/>
  <c r="F76" i="7"/>
  <c r="F75" i="7"/>
  <c r="I76" i="7"/>
  <c r="I75" i="7"/>
  <c r="F74" i="7"/>
  <c r="F73" i="7"/>
  <c r="F72" i="7"/>
  <c r="J123" i="7" l="1"/>
  <c r="J96" i="7"/>
  <c r="J121" i="7"/>
  <c r="J82" i="7"/>
  <c r="J95" i="7"/>
  <c r="J76" i="7"/>
  <c r="I69" i="7"/>
  <c r="J69" i="7" s="1"/>
  <c r="I85" i="7"/>
  <c r="J85" i="7" s="1"/>
  <c r="I125" i="7"/>
  <c r="J125" i="7" s="1"/>
  <c r="J124" i="7" s="1"/>
  <c r="D15" i="8" s="1"/>
  <c r="I122" i="7"/>
  <c r="J122" i="7" s="1"/>
  <c r="I119" i="7"/>
  <c r="J119" i="7" s="1"/>
  <c r="I118" i="7"/>
  <c r="J118" i="7" s="1"/>
  <c r="I117" i="7"/>
  <c r="J117" i="7" s="1"/>
  <c r="I116" i="7"/>
  <c r="J116" i="7" s="1"/>
  <c r="I114" i="7"/>
  <c r="J114" i="7" s="1"/>
  <c r="I113" i="7"/>
  <c r="J113" i="7" s="1"/>
  <c r="I112" i="7"/>
  <c r="J112" i="7" s="1"/>
  <c r="I111" i="7"/>
  <c r="J111" i="7" s="1"/>
  <c r="I110" i="7"/>
  <c r="J110" i="7" s="1"/>
  <c r="I109" i="7"/>
  <c r="J109" i="7" s="1"/>
  <c r="I107" i="7"/>
  <c r="J107" i="7" s="1"/>
  <c r="I106" i="7"/>
  <c r="J106" i="7" s="1"/>
  <c r="I105" i="7"/>
  <c r="J105" i="7" s="1"/>
  <c r="I103" i="7"/>
  <c r="J103" i="7" s="1"/>
  <c r="I94" i="7"/>
  <c r="J94" i="7" s="1"/>
  <c r="I93" i="7"/>
  <c r="J93" i="7" s="1"/>
  <c r="I92" i="7"/>
  <c r="J92" i="7" s="1"/>
  <c r="I91" i="7"/>
  <c r="J91" i="7" s="1"/>
  <c r="I89" i="7"/>
  <c r="J89" i="7" s="1"/>
  <c r="I88" i="7"/>
  <c r="J88" i="7" s="1"/>
  <c r="I86" i="7"/>
  <c r="J86" i="7" s="1"/>
  <c r="I84" i="7"/>
  <c r="J84" i="7" s="1"/>
  <c r="I81" i="7"/>
  <c r="J81" i="7" s="1"/>
  <c r="I80" i="7"/>
  <c r="J80" i="7" s="1"/>
  <c r="I79" i="7"/>
  <c r="J79" i="7" s="1"/>
  <c r="I78" i="7"/>
  <c r="J78" i="7" s="1"/>
  <c r="J75" i="7"/>
  <c r="I74" i="7"/>
  <c r="J74" i="7" s="1"/>
  <c r="I73" i="7"/>
  <c r="J73" i="7" s="1"/>
  <c r="I72" i="7"/>
  <c r="J72" i="7" s="1"/>
  <c r="I68" i="7"/>
  <c r="J68" i="7" s="1"/>
  <c r="I67" i="7"/>
  <c r="J67" i="7" s="1"/>
  <c r="I66" i="7"/>
  <c r="J66" i="7" s="1"/>
  <c r="I65" i="7"/>
  <c r="J65" i="7" s="1"/>
  <c r="I63" i="7"/>
  <c r="J63" i="7" s="1"/>
  <c r="I62" i="7"/>
  <c r="J62" i="7" s="1"/>
  <c r="I61" i="7"/>
  <c r="J61" i="7" s="1"/>
  <c r="I60" i="7"/>
  <c r="J60" i="7" s="1"/>
  <c r="I59" i="7"/>
  <c r="J59" i="7" s="1"/>
  <c r="I58" i="7"/>
  <c r="J58" i="7" s="1"/>
  <c r="I57" i="7"/>
  <c r="J57" i="7" s="1"/>
  <c r="I56" i="7"/>
  <c r="J56" i="7" s="1"/>
  <c r="I55" i="7"/>
  <c r="J55" i="7" s="1"/>
  <c r="I54" i="7"/>
  <c r="J54" i="7" s="1"/>
  <c r="I52" i="7"/>
  <c r="J52" i="7" s="1"/>
  <c r="I51" i="7"/>
  <c r="J51" i="7" s="1"/>
  <c r="I50" i="7"/>
  <c r="J50" i="7" s="1"/>
  <c r="I49" i="7"/>
  <c r="J49" i="7" s="1"/>
  <c r="I48" i="7"/>
  <c r="J48" i="7" s="1"/>
  <c r="I46" i="7"/>
  <c r="J46" i="7" s="1"/>
  <c r="I45" i="7"/>
  <c r="J45" i="7" s="1"/>
  <c r="I44" i="7"/>
  <c r="J44" i="7" s="1"/>
  <c r="I43" i="7"/>
  <c r="J43" i="7" s="1"/>
  <c r="I42" i="7"/>
  <c r="J42" i="7" s="1"/>
  <c r="I40" i="7"/>
  <c r="J40" i="7" s="1"/>
  <c r="I39" i="7"/>
  <c r="J39" i="7" s="1"/>
  <c r="I38" i="7"/>
  <c r="J38" i="7" s="1"/>
  <c r="I37" i="7"/>
  <c r="J37" i="7" s="1"/>
  <c r="I36" i="7"/>
  <c r="J36" i="7" s="1"/>
  <c r="I33" i="7"/>
  <c r="J33" i="7" s="1"/>
  <c r="I32" i="7"/>
  <c r="J32" i="7" s="1"/>
  <c r="I31" i="7"/>
  <c r="J31" i="7" s="1"/>
  <c r="I30" i="7"/>
  <c r="J30" i="7" s="1"/>
  <c r="I29" i="7"/>
  <c r="J29" i="7" s="1"/>
  <c r="I28" i="7"/>
  <c r="J28" i="7" s="1"/>
  <c r="I27" i="7"/>
  <c r="J27" i="7" s="1"/>
  <c r="I25" i="7"/>
  <c r="J25" i="7" s="1"/>
  <c r="I24" i="7"/>
  <c r="J24" i="7" s="1"/>
  <c r="I23" i="7"/>
  <c r="J23" i="7" s="1"/>
  <c r="I22" i="7"/>
  <c r="J22" i="7" s="1"/>
  <c r="I21" i="7"/>
  <c r="J21" i="7" s="1"/>
  <c r="I20" i="7"/>
  <c r="J20" i="7" s="1"/>
  <c r="I17" i="7"/>
  <c r="J17" i="7" s="1"/>
  <c r="J16" i="7" s="1"/>
  <c r="D8" i="8" s="1"/>
  <c r="J8" i="8" s="1"/>
  <c r="I15" i="7"/>
  <c r="J15" i="7" s="1"/>
  <c r="I14" i="7"/>
  <c r="J14" i="7" s="1"/>
  <c r="I13" i="7"/>
  <c r="J13" i="7" s="1"/>
  <c r="I12" i="7"/>
  <c r="J12" i="7" s="1"/>
  <c r="I11" i="7"/>
  <c r="J11" i="7" s="1"/>
  <c r="H8" i="8" l="1"/>
  <c r="F8" i="8"/>
  <c r="J15" i="8"/>
  <c r="F15" i="8"/>
  <c r="H15" i="8"/>
  <c r="J108" i="7"/>
  <c r="D12" i="8" s="1"/>
  <c r="J34" i="7"/>
  <c r="D10" i="8" s="1"/>
  <c r="J10" i="7"/>
  <c r="D7" i="8" s="1"/>
  <c r="J18" i="7"/>
  <c r="D9" i="8" s="1"/>
  <c r="J104" i="7"/>
  <c r="D11" i="8" s="1"/>
  <c r="J120" i="7"/>
  <c r="D14" i="8" s="1"/>
  <c r="J115" i="7"/>
  <c r="L8" i="8" l="1"/>
  <c r="H10" i="8"/>
  <c r="J10" i="8"/>
  <c r="F10" i="8"/>
  <c r="J126" i="7"/>
  <c r="J127" i="7" s="1"/>
  <c r="J128" i="7" s="1"/>
  <c r="D13" i="8"/>
  <c r="F11" i="8"/>
  <c r="J11" i="8"/>
  <c r="H11" i="8"/>
  <c r="J9" i="8"/>
  <c r="H9" i="8"/>
  <c r="F9" i="8"/>
  <c r="L15" i="8"/>
  <c r="F14" i="8"/>
  <c r="J14" i="8"/>
  <c r="H14" i="8"/>
  <c r="F12" i="8"/>
  <c r="J12" i="8"/>
  <c r="H12" i="8"/>
  <c r="F7" i="8"/>
  <c r="H7" i="8"/>
  <c r="J7" i="8"/>
  <c r="L11" i="8" l="1"/>
  <c r="L7" i="8"/>
  <c r="L14" i="8"/>
  <c r="J13" i="8"/>
  <c r="J16" i="8" s="1"/>
  <c r="J17" i="8" s="1"/>
  <c r="J18" i="8" s="1"/>
  <c r="H13" i="8"/>
  <c r="H16" i="8" s="1"/>
  <c r="F13" i="8"/>
  <c r="L13" i="8" s="1"/>
  <c r="D16" i="8"/>
  <c r="D17" i="8" s="1"/>
  <c r="D18" i="8" s="1"/>
  <c r="L10" i="8"/>
  <c r="L12" i="8"/>
  <c r="L9" i="8"/>
  <c r="F16" i="8" l="1"/>
  <c r="E16" i="8" s="1"/>
  <c r="I18" i="8"/>
  <c r="L16" i="8"/>
  <c r="L17" i="8" s="1"/>
  <c r="L18" i="8" s="1"/>
  <c r="K18" i="8" s="1"/>
  <c r="G16" i="8"/>
  <c r="I17" i="8"/>
  <c r="I16" i="8"/>
  <c r="H17" i="8"/>
  <c r="F17" i="8" l="1"/>
  <c r="F18" i="8" s="1"/>
  <c r="E18" i="8" s="1"/>
  <c r="K17" i="8"/>
  <c r="K16" i="8"/>
  <c r="G17" i="8"/>
  <c r="H18" i="8"/>
  <c r="G18" i="8" s="1"/>
  <c r="E17" i="8" l="1"/>
</calcChain>
</file>

<file path=xl/sharedStrings.xml><?xml version="1.0" encoding="utf-8"?>
<sst xmlns="http://schemas.openxmlformats.org/spreadsheetml/2006/main" count="543" uniqueCount="272">
  <si>
    <t>Item</t>
  </si>
  <si>
    <t>Material</t>
  </si>
  <si>
    <t>Pr. Unit.</t>
  </si>
  <si>
    <t>Un.</t>
  </si>
  <si>
    <t>Mão-de-obra</t>
  </si>
  <si>
    <t>Pr. Total</t>
  </si>
  <si>
    <t>QUANTIDADES</t>
  </si>
  <si>
    <t>PLANILHA ORÇAMENTÁRIA</t>
  </si>
  <si>
    <t>PREFEITURA MUNICIPAL DE ALTINÓPOLIS</t>
  </si>
  <si>
    <t>1.0</t>
  </si>
  <si>
    <t xml:space="preserve">Fonte </t>
  </si>
  <si>
    <t>Código</t>
  </si>
  <si>
    <t xml:space="preserve">Descrição </t>
  </si>
  <si>
    <t>Qtde.</t>
  </si>
  <si>
    <t>SERVIÇOS PRELIMINARES</t>
  </si>
  <si>
    <t>2.0</t>
  </si>
  <si>
    <t>FUNDAÇÕES</t>
  </si>
  <si>
    <t>3.0</t>
  </si>
  <si>
    <t>INFRAESTRUTURA</t>
  </si>
  <si>
    <t>4.0</t>
  </si>
  <si>
    <t>SUPERESTRUTURA</t>
  </si>
  <si>
    <t>5.0</t>
  </si>
  <si>
    <t>SISTEMA DE VENTILAÇÃO</t>
  </si>
  <si>
    <t>6.0</t>
  </si>
  <si>
    <t>7.0</t>
  </si>
  <si>
    <t>8.0</t>
  </si>
  <si>
    <t>GUIAS E CALÇADAS</t>
  </si>
  <si>
    <t>PAVIMENTAÇÃO</t>
  </si>
  <si>
    <t>02.08.050</t>
  </si>
  <si>
    <t>Placa em lona com impressão digital e estrutura em madeira</t>
  </si>
  <si>
    <t>M2</t>
  </si>
  <si>
    <t>CDHU</t>
  </si>
  <si>
    <t>1.1</t>
  </si>
  <si>
    <t>TOTAL GERAL</t>
  </si>
  <si>
    <t>07.01.020</t>
  </si>
  <si>
    <t>Escavação e carga mecanizada em solo de 1ª categoria, em campo aberto</t>
  </si>
  <si>
    <t>M3</t>
  </si>
  <si>
    <t>1.2</t>
  </si>
  <si>
    <t>1.3</t>
  </si>
  <si>
    <t>02.02.130</t>
  </si>
  <si>
    <t>Locação de container tipo escritório com 1 vaso sanitário, 1 lavatório e 1 ponto para chuveiro - área mínima de 13,80 m²</t>
  </si>
  <si>
    <t>UNMES</t>
  </si>
  <si>
    <t>1.4</t>
  </si>
  <si>
    <t>02.10.020</t>
  </si>
  <si>
    <t>Locação de obra de edificação</t>
  </si>
  <si>
    <t>1.5</t>
  </si>
  <si>
    <t>05.10.023</t>
  </si>
  <si>
    <t>Transporte de solo de 1ª e 2ª categoria por caminhão para distâncias superiores ao 5° km até o 10° km</t>
  </si>
  <si>
    <t>12.01.041</t>
  </si>
  <si>
    <t>Broca em concreto armado diâmetro de 25 cm - completa</t>
  </si>
  <si>
    <t>M</t>
  </si>
  <si>
    <t>2.1</t>
  </si>
  <si>
    <t>3.1</t>
  </si>
  <si>
    <t>Blocos de coroamento</t>
  </si>
  <si>
    <t>3.1.1</t>
  </si>
  <si>
    <t>06.01.020</t>
  </si>
  <si>
    <t>Escavação manual em solo de 1ª e 2ª categoria em campo aberto</t>
  </si>
  <si>
    <t>3.1.2</t>
  </si>
  <si>
    <t>10.01.040</t>
  </si>
  <si>
    <t>Armadura em barra de aço CA-50 (A ou B) fyk = 500 MPa</t>
  </si>
  <si>
    <t>KG</t>
  </si>
  <si>
    <t>10.01.060</t>
  </si>
  <si>
    <t>Armadura em barra de aço CA-60 (A ou B) fyk = 600 MPa</t>
  </si>
  <si>
    <t>11.01.130</t>
  </si>
  <si>
    <t>Concreto usinado, fck = 25 MPa</t>
  </si>
  <si>
    <t>3.1.3</t>
  </si>
  <si>
    <t>3.1.4</t>
  </si>
  <si>
    <t>11.16.060</t>
  </si>
  <si>
    <t>Lançamento e adensamento de concreto ou massa em estrutura</t>
  </si>
  <si>
    <t>3.1.5</t>
  </si>
  <si>
    <t>3.2</t>
  </si>
  <si>
    <t>Vigas baldrame</t>
  </si>
  <si>
    <t>3.2.1</t>
  </si>
  <si>
    <t>3.2.2</t>
  </si>
  <si>
    <t>3.2.3</t>
  </si>
  <si>
    <t>3.2.4</t>
  </si>
  <si>
    <t>09.01.020</t>
  </si>
  <si>
    <t>Forma em madeira comum para fundação</t>
  </si>
  <si>
    <t>3.2.5</t>
  </si>
  <si>
    <t>3.2.6</t>
  </si>
  <si>
    <t>32.17.010</t>
  </si>
  <si>
    <t>Impermeabilização em argamassa impermeável com aditivo hidrófugo</t>
  </si>
  <si>
    <t>32.16.010</t>
  </si>
  <si>
    <t>Impermeabilização em pintura de asfalto oxidado com solventes orgânicos, sobre massa</t>
  </si>
  <si>
    <t>3.2.7</t>
  </si>
  <si>
    <t>4.1</t>
  </si>
  <si>
    <t>Pilares</t>
  </si>
  <si>
    <t>4.1.1</t>
  </si>
  <si>
    <t>09.01.030</t>
  </si>
  <si>
    <t>Forma em madeira comum para estrutura</t>
  </si>
  <si>
    <t>4.1.2</t>
  </si>
  <si>
    <t>4.1.3</t>
  </si>
  <si>
    <t>Vigas</t>
  </si>
  <si>
    <t>4.2</t>
  </si>
  <si>
    <t>4.2.1</t>
  </si>
  <si>
    <t>4.2.2</t>
  </si>
  <si>
    <t>4.2.3</t>
  </si>
  <si>
    <t>Cintas</t>
  </si>
  <si>
    <t>4.3</t>
  </si>
  <si>
    <t>4.3.1</t>
  </si>
  <si>
    <t>4.3.2</t>
  </si>
  <si>
    <t>4.3.3</t>
  </si>
  <si>
    <t>4.4</t>
  </si>
  <si>
    <t>14.10.111</t>
  </si>
  <si>
    <t>Alvenaria de bloco de concreto de vedação de 14 x 19 x 39 cm - classe C</t>
  </si>
  <si>
    <t>4.4.1</t>
  </si>
  <si>
    <t>4.4.2</t>
  </si>
  <si>
    <t>11.03.090</t>
  </si>
  <si>
    <t>Concreto preparado no local, fck = 20 MPa</t>
  </si>
  <si>
    <t>4.4.3</t>
  </si>
  <si>
    <t>11.05.040</t>
  </si>
  <si>
    <t>Argamassa graute</t>
  </si>
  <si>
    <t>4.4.4</t>
  </si>
  <si>
    <t>3.1.6</t>
  </si>
  <si>
    <t>4.1.4</t>
  </si>
  <si>
    <t>4.1.5</t>
  </si>
  <si>
    <t>4.2.4</t>
  </si>
  <si>
    <t>4.2.5</t>
  </si>
  <si>
    <t>4.3.4</t>
  </si>
  <si>
    <t>4.3.5</t>
  </si>
  <si>
    <t>4.5</t>
  </si>
  <si>
    <t>Placas pré-moldadas</t>
  </si>
  <si>
    <t>4.5.1</t>
  </si>
  <si>
    <t>Placa pré-moldada 1</t>
  </si>
  <si>
    <t>09.02.040</t>
  </si>
  <si>
    <t>Forma plana em compensado para estrutura aparente</t>
  </si>
  <si>
    <t>Placa pré-moldada 2</t>
  </si>
  <si>
    <t>Fixação Detalhe 01</t>
  </si>
  <si>
    <t>UNID.</t>
  </si>
  <si>
    <t>Fixação Detalhe 02</t>
  </si>
  <si>
    <t>BDI=20%</t>
  </si>
  <si>
    <t xml:space="preserve">TOTAL </t>
  </si>
  <si>
    <t>4.5.2</t>
  </si>
  <si>
    <t>4.5.3</t>
  </si>
  <si>
    <t>4.5.4</t>
  </si>
  <si>
    <t>4.5.1.1</t>
  </si>
  <si>
    <t>4.5.1.2</t>
  </si>
  <si>
    <t>4.5.1.3</t>
  </si>
  <si>
    <t>4.5.1.4</t>
  </si>
  <si>
    <t>4.5.2.1</t>
  </si>
  <si>
    <t>4.5.2.2</t>
  </si>
  <si>
    <t>4.5.2.3</t>
  </si>
  <si>
    <t>4.5.2.4</t>
  </si>
  <si>
    <t>4.5.3.1</t>
  </si>
  <si>
    <t>4.5.3.2</t>
  </si>
  <si>
    <t>4.5.4.1</t>
  </si>
  <si>
    <t>4.5.4.2</t>
  </si>
  <si>
    <t>46.02.060</t>
  </si>
  <si>
    <t>Tubo de PVC rígido branco PxB com virola e anel de borracha, linha esgoto série normal, DN= 75 mm, inclusive conexões</t>
  </si>
  <si>
    <t>5.1</t>
  </si>
  <si>
    <t>46.02.070</t>
  </si>
  <si>
    <t>Tubo de PVC rígido branco PxB com virola e anel de borracha, linha esgoto série normal, DN= 100 mm, inclusive conexões</t>
  </si>
  <si>
    <t>5.2</t>
  </si>
  <si>
    <t>6.1</t>
  </si>
  <si>
    <t>6.2</t>
  </si>
  <si>
    <t>6.3</t>
  </si>
  <si>
    <t>6.4</t>
  </si>
  <si>
    <t>6.5</t>
  </si>
  <si>
    <t>4.5.5</t>
  </si>
  <si>
    <t>4.5.5.1</t>
  </si>
  <si>
    <t>4.5.6</t>
  </si>
  <si>
    <t>4.5.6.1</t>
  </si>
  <si>
    <t>Pintura</t>
  </si>
  <si>
    <t>33.10.010</t>
  </si>
  <si>
    <t>Tinta látex antimofo em massa, inclusive preparo</t>
  </si>
  <si>
    <t>34.02.020</t>
  </si>
  <si>
    <t>Plantio de grama batatais em placas (praças e áreas abertas)</t>
  </si>
  <si>
    <t>54.06.151</t>
  </si>
  <si>
    <t>Execução de perfil extrusado no local, sem concreto</t>
  </si>
  <si>
    <t>02.10.060</t>
  </si>
  <si>
    <t>Locação de vias, calçadas, tanques e lagoas</t>
  </si>
  <si>
    <t>17.01.040</t>
  </si>
  <si>
    <t>Lastro de concreto impermeabilizado</t>
  </si>
  <si>
    <t>17.01.020</t>
  </si>
  <si>
    <t>Argamassa de regularização e/ou proteção</t>
  </si>
  <si>
    <t>54.01.010</t>
  </si>
  <si>
    <t>Regularização e compactação mecanizada de superfície, sem controle do proctor normal</t>
  </si>
  <si>
    <r>
      <t>Objeto:</t>
    </r>
    <r>
      <rPr>
        <sz val="11"/>
        <rFont val="Arial"/>
        <family val="2"/>
      </rPr>
      <t xml:space="preserve"> AMPLIAÇÃO DE GAVETÁRIOS (LÓCULOS) NO CEMITÉRIO MUNICIPAL</t>
    </r>
  </si>
  <si>
    <t>MERCADO</t>
  </si>
  <si>
    <t>9.0</t>
  </si>
  <si>
    <t>LIMPEZA DA OBRA</t>
  </si>
  <si>
    <t>Placa pré-moldada 3</t>
  </si>
  <si>
    <t>SINAPI</t>
  </si>
  <si>
    <t>TELA DE ACO SOLDADA NERVURADA, CA-60, Q-196, (3,11 KG/M2), DIAMETRO DO FIO = 5,0 MM, M2 LARGURA = 2,45 M, ESPACAMENTO DA MALHA = 10 X 10 CM</t>
  </si>
  <si>
    <t>55.01.020</t>
  </si>
  <si>
    <t>Limpeza final da obra</t>
  </si>
  <si>
    <t>4.5.5.2</t>
  </si>
  <si>
    <t>7.1</t>
  </si>
  <si>
    <t>7.2</t>
  </si>
  <si>
    <t>8.1</t>
  </si>
  <si>
    <t>6.6</t>
  </si>
  <si>
    <t>7.3</t>
  </si>
  <si>
    <t>Alvenarias</t>
  </si>
  <si>
    <t>IMPERMEABILIZAÇÃO DA COBERTURA</t>
  </si>
  <si>
    <t>5.3</t>
  </si>
  <si>
    <t>Filtro de ar com carvão ativado vazão 250 m³/h , ø=100 mm</t>
  </si>
  <si>
    <t>11621</t>
  </si>
  <si>
    <t>MANTA ASFALTICA ELASTOMERICA EM POLIESTER ALUMINIZADA 3 MM, TIPO III, CLASSE B (NBR 9952)</t>
  </si>
  <si>
    <t>11.01.100</t>
  </si>
  <si>
    <t>Concreto usinado, fck = 20 MPa</t>
  </si>
  <si>
    <t>11.18.040</t>
  </si>
  <si>
    <t>Lastro de pedra britada</t>
  </si>
  <si>
    <t>CRONOGRAMA FÍSICO - FINANCEIRO</t>
  </si>
  <si>
    <t>30 DIAS</t>
  </si>
  <si>
    <t>ITEM</t>
  </si>
  <si>
    <t>DESCRIÇÃO</t>
  </si>
  <si>
    <t>VALOR</t>
  </si>
  <si>
    <t>% EXEC.</t>
  </si>
  <si>
    <t>% TOTAL</t>
  </si>
  <si>
    <t>BDI 20,00%</t>
  </si>
  <si>
    <t xml:space="preserve">ENGENHEIRO CIVIL </t>
  </si>
  <si>
    <t>AMPLIAÇÃO DO GAVETÁRIO (LÓCULOS) NO CEMITÉRIO MUNICIPAL</t>
  </si>
  <si>
    <t>ANTONIO CARLOS DE SOUZA</t>
  </si>
  <si>
    <t>CREA-SP: 060.163.912-7</t>
  </si>
  <si>
    <t>TOTAL  + BDI 20,00%</t>
  </si>
  <si>
    <t xml:space="preserve">VALOR TOTAL </t>
  </si>
  <si>
    <t>Treliça TR8 4.2 mmx3,4mmx6,0m</t>
  </si>
  <si>
    <t>BR</t>
  </si>
  <si>
    <t>Parafuso sextavado de 1/4" x 70 mm</t>
  </si>
  <si>
    <t>Parafuso sextavado de  1/4" x 70 mm</t>
  </si>
  <si>
    <r>
      <t>Endereço: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AV. SAUDADE</t>
    </r>
    <r>
      <rPr>
        <b/>
        <sz val="11"/>
        <rFont val="Arial"/>
        <family val="2"/>
      </rPr>
      <t xml:space="preserve">  </t>
    </r>
    <r>
      <rPr>
        <sz val="11"/>
        <rFont val="Arial"/>
        <family val="2"/>
      </rPr>
      <t>Nº705</t>
    </r>
  </si>
  <si>
    <t>TELA DE ACO SOLDADA NERVURADA, CA-60, Q-196, (3,11 KG/M2), DIAMETRO DO FIO = 5,0 MM, M2 LARGURA = 2,45 M, ESPAÇAMENTO DA MALHA = 10 X 10 CM</t>
  </si>
  <si>
    <t>Barra roscada 1m x 1/4"</t>
  </si>
  <si>
    <t>Jaqueta e cone para chumbador parabolt broca de 1/4"</t>
  </si>
  <si>
    <t>Unid.</t>
  </si>
  <si>
    <t>Porca 1/4"</t>
  </si>
  <si>
    <t>CHAPISCO APLICADO EM ALVENARIAS E ESTRUTURAS DE CONCRETO INTERNAS, COM COLHER DE PEDREIRO. ARGAMASSA TRAÇO 1:3 COM PREPARO EM BETONEIRA 400 L. AF_06/2014</t>
  </si>
  <si>
    <t>EMBOÇO OU MASSA ÚNICA EM ARGAMASSA TRAÇO 1:2:8, PREPARO MECÂNICO COM BETONEIRA 400 L, APLICADA MANUALMENTE EM PANOS DE FACHADA COM PRESENÇA DE VÃOS, ESPESSURA DE 25 MM. AF_08/2022</t>
  </si>
  <si>
    <t>9.1</t>
  </si>
  <si>
    <t>4.4.6</t>
  </si>
  <si>
    <t>4.4.5</t>
  </si>
  <si>
    <t>4.4.7</t>
  </si>
  <si>
    <t>4.4.8</t>
  </si>
  <si>
    <t>4.4.9</t>
  </si>
  <si>
    <t>4.4.10</t>
  </si>
  <si>
    <t>4.4.11</t>
  </si>
  <si>
    <t>11.18.060</t>
  </si>
  <si>
    <t>Lona plástica</t>
  </si>
  <si>
    <t>4.4.12</t>
  </si>
  <si>
    <t>4.4.13</t>
  </si>
  <si>
    <t>4.4.14</t>
  </si>
  <si>
    <t>TOTAL 90 DIAS</t>
  </si>
  <si>
    <t>4.5.5.3</t>
  </si>
  <si>
    <t>4.5.5.4</t>
  </si>
  <si>
    <t>CANTONEIRA ACO ABAS IGUAIS (QUALQUER BITOLA), ESPESSURA ENTRE 1/8" E 1/4" - Dim.: 2"x1/8" - 2,46 kg/m     59,28 m</t>
  </si>
  <si>
    <t>4.5.3.3</t>
  </si>
  <si>
    <t>CHAPA DE AÇO FINA A QUENTE BITOLA MSG 13, E = 2,25 MM (18,00 KG/M2) dim.: 100mm x 50mmx 2,25 mm     480 unid.</t>
  </si>
  <si>
    <t>CHAPA DE AÇO GROSSA, ASTM A36, E = 1/4" (6,35 MM) 49,79 KG/M2   Dim.: 1/4" x 50mm x 40 mm com rosca para parafuso de 1/4" - 180 unid.</t>
  </si>
  <si>
    <t>Fixação Detalhes 03 e  04</t>
  </si>
  <si>
    <t>ALTINÓPOLIS, 24 DE MARÇO DE 2025</t>
  </si>
  <si>
    <r>
      <t>DATA DA ELABORAÇÃO:</t>
    </r>
    <r>
      <rPr>
        <sz val="11"/>
        <rFont val="Arial"/>
        <family val="2"/>
      </rPr>
      <t xml:space="preserve"> 24/03/2025</t>
    </r>
  </si>
  <si>
    <t>4.5.1.5</t>
  </si>
  <si>
    <t>4.5.2.5</t>
  </si>
  <si>
    <t>4.5.5.5</t>
  </si>
  <si>
    <t>4.5.7</t>
  </si>
  <si>
    <t>Argamassa de regularização e/ou proteção(proteção da manta da cobertura com argamassa no traço 1:3 e= 3 cm)</t>
  </si>
  <si>
    <t>Argamassa de regularização e/ou proteção(Regularização da cobertura com argamassa no traço 1:3 e= 3 cm)</t>
  </si>
  <si>
    <t>8.2</t>
  </si>
  <si>
    <t>8.3</t>
  </si>
  <si>
    <t>Transporte das placas</t>
  </si>
  <si>
    <t>4.5.8</t>
  </si>
  <si>
    <t>Instalação das placas</t>
  </si>
  <si>
    <t>4.5.9</t>
  </si>
  <si>
    <t>70.20.020</t>
  </si>
  <si>
    <t>KM</t>
  </si>
  <si>
    <t>4.5.7.1</t>
  </si>
  <si>
    <t>Transporte de equipamentos com caminhão carroceria em rodovia pavimentada (23.287,50kg dividido em 3 viagens para distância de 120 km/viagem)</t>
  </si>
  <si>
    <t>MARMORISTA/GRANITEIRO COM ENCARGOS COMPLEMENTARES</t>
  </si>
  <si>
    <t>m²</t>
  </si>
  <si>
    <t>SERVENTE COM ENCARGOS COMPLEMENTARES</t>
  </si>
  <si>
    <t>Argamassa de regularização e/ou proteção(Regularização das 45 gavetas com argamassa no traço 1:3 e= 3 cm)</t>
  </si>
  <si>
    <r>
      <t xml:space="preserve">FONTES: </t>
    </r>
    <r>
      <rPr>
        <sz val="11"/>
        <rFont val="Arial"/>
        <family val="2"/>
      </rPr>
      <t xml:space="preserve"> CDHU Boletim n.º 196 COM DESONERAÇÃO / SINAPI 02.2025 DESONERADO / MERCADO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</si>
</sst>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;\-#,##0.00\ ;&quot; -&quot;#\ ;@\ "/>
    <numFmt numFmtId="165" formatCode="&quot;R$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angal"/>
      <family val="2"/>
    </font>
    <font>
      <b/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Calibri"/>
      <family val="2"/>
      <scheme val="minor"/>
    </font>
    <font>
      <b/>
      <sz val="15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3" fillId="0" borderId="0"/>
    <xf numFmtId="0" fontId="6" fillId="0" borderId="0"/>
    <xf numFmtId="0" fontId="8" fillId="0" borderId="0"/>
    <xf numFmtId="43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29">
    <xf numFmtId="0" fontId="0" fillId="0" borderId="0" xfId="0"/>
    <xf numFmtId="4" fontId="1" fillId="0" borderId="1" xfId="0" applyNumberFormat="1" applyFont="1" applyBorder="1" applyAlignment="1">
      <alignment vertical="center"/>
    </xf>
    <xf numFmtId="4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44" fontId="1" fillId="0" borderId="0" xfId="0" applyNumberFormat="1" applyFont="1" applyAlignment="1">
      <alignment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4" fontId="2" fillId="2" borderId="1" xfId="0" applyNumberFormat="1" applyFont="1" applyFill="1" applyBorder="1" applyAlignment="1">
      <alignment vertical="center"/>
    </xf>
    <xf numFmtId="44" fontId="1" fillId="2" borderId="1" xfId="0" applyNumberFormat="1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49" fontId="0" fillId="2" borderId="1" xfId="0" applyNumberForma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vertical="center"/>
    </xf>
    <xf numFmtId="44" fontId="2" fillId="3" borderId="1" xfId="0" applyNumberFormat="1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0" fillId="4" borderId="0" xfId="0" applyFill="1"/>
    <xf numFmtId="0" fontId="13" fillId="4" borderId="11" xfId="0" applyFont="1" applyFill="1" applyBorder="1" applyAlignment="1">
      <alignment horizontal="center" vertical="center"/>
    </xf>
    <xf numFmtId="49" fontId="13" fillId="5" borderId="5" xfId="0" applyNumberFormat="1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9" fontId="14" fillId="0" borderId="16" xfId="5" applyFont="1" applyFill="1" applyBorder="1" applyAlignment="1">
      <alignment horizontal="center" vertical="center"/>
    </xf>
    <xf numFmtId="9" fontId="13" fillId="2" borderId="5" xfId="0" applyNumberFormat="1" applyFont="1" applyFill="1" applyBorder="1" applyAlignment="1">
      <alignment horizontal="center" vertical="center"/>
    </xf>
    <xf numFmtId="165" fontId="0" fillId="0" borderId="0" xfId="0" applyNumberFormat="1"/>
    <xf numFmtId="165" fontId="13" fillId="5" borderId="13" xfId="6" applyNumberFormat="1" applyFont="1" applyFill="1" applyBorder="1" applyAlignment="1">
      <alignment vertical="center"/>
    </xf>
    <xf numFmtId="165" fontId="13" fillId="5" borderId="5" xfId="6" applyNumberFormat="1" applyFont="1" applyFill="1" applyBorder="1" applyAlignment="1">
      <alignment vertical="center"/>
    </xf>
    <xf numFmtId="165" fontId="14" fillId="0" borderId="17" xfId="0" applyNumberFormat="1" applyFont="1" applyBorder="1" applyAlignment="1">
      <alignment vertical="center"/>
    </xf>
    <xf numFmtId="9" fontId="13" fillId="2" borderId="18" xfId="0" applyNumberFormat="1" applyFont="1" applyFill="1" applyBorder="1" applyAlignment="1">
      <alignment horizontal="center" vertical="center"/>
    </xf>
    <xf numFmtId="165" fontId="13" fillId="2" borderId="10" xfId="6" applyNumberFormat="1" applyFont="1" applyFill="1" applyBorder="1" applyAlignment="1">
      <alignment vertical="center"/>
    </xf>
    <xf numFmtId="165" fontId="13" fillId="2" borderId="19" xfId="6" applyNumberFormat="1" applyFont="1" applyFill="1" applyBorder="1" applyAlignment="1">
      <alignment vertical="center"/>
    </xf>
    <xf numFmtId="49" fontId="13" fillId="4" borderId="10" xfId="0" applyNumberFormat="1" applyFont="1" applyFill="1" applyBorder="1" applyAlignment="1">
      <alignment horizontal="center" vertical="center"/>
    </xf>
    <xf numFmtId="1" fontId="14" fillId="0" borderId="24" xfId="0" applyNumberFormat="1" applyFont="1" applyBorder="1" applyAlignment="1">
      <alignment horizontal="left" vertical="center" wrapText="1"/>
    </xf>
    <xf numFmtId="1" fontId="14" fillId="0" borderId="25" xfId="0" applyNumberFormat="1" applyFont="1" applyBorder="1" applyAlignment="1">
      <alignment horizontal="left" vertical="center" wrapText="1"/>
    </xf>
    <xf numFmtId="1" fontId="14" fillId="0" borderId="26" xfId="0" applyNumberFormat="1" applyFont="1" applyBorder="1" applyAlignment="1">
      <alignment horizontal="left" vertical="center" wrapText="1"/>
    </xf>
    <xf numFmtId="0" fontId="13" fillId="5" borderId="6" xfId="0" applyFont="1" applyFill="1" applyBorder="1" applyAlignment="1">
      <alignment horizontal="center" vertical="center"/>
    </xf>
    <xf numFmtId="165" fontId="13" fillId="2" borderId="9" xfId="6" applyNumberFormat="1" applyFont="1" applyFill="1" applyBorder="1" applyAlignment="1">
      <alignment vertical="center"/>
    </xf>
    <xf numFmtId="49" fontId="14" fillId="0" borderId="20" xfId="0" applyNumberFormat="1" applyFont="1" applyBorder="1" applyAlignment="1">
      <alignment horizontal="center" vertical="center"/>
    </xf>
    <xf numFmtId="49" fontId="14" fillId="0" borderId="21" xfId="0" applyNumberFormat="1" applyFont="1" applyBorder="1" applyAlignment="1">
      <alignment horizontal="center" vertical="center"/>
    </xf>
    <xf numFmtId="49" fontId="14" fillId="0" borderId="22" xfId="0" applyNumberFormat="1" applyFont="1" applyBorder="1" applyAlignment="1">
      <alignment horizontal="center" vertical="center"/>
    </xf>
    <xf numFmtId="165" fontId="13" fillId="2" borderId="13" xfId="6" applyNumberFormat="1" applyFont="1" applyFill="1" applyBorder="1" applyAlignment="1">
      <alignment vertical="center"/>
    </xf>
    <xf numFmtId="165" fontId="13" fillId="5" borderId="18" xfId="0" applyNumberFormat="1" applyFont="1" applyFill="1" applyBorder="1" applyAlignment="1">
      <alignment horizontal="center" vertical="center"/>
    </xf>
    <xf numFmtId="9" fontId="0" fillId="0" borderId="0" xfId="0" applyNumberFormat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wrapText="1"/>
    </xf>
    <xf numFmtId="9" fontId="13" fillId="2" borderId="15" xfId="0" applyNumberFormat="1" applyFont="1" applyFill="1" applyBorder="1" applyAlignment="1">
      <alignment horizontal="center" vertical="center"/>
    </xf>
    <xf numFmtId="9" fontId="14" fillId="0" borderId="27" xfId="5" applyFont="1" applyFill="1" applyBorder="1" applyAlignment="1">
      <alignment horizontal="center" vertical="center"/>
    </xf>
    <xf numFmtId="165" fontId="13" fillId="2" borderId="5" xfId="6" applyNumberFormat="1" applyFont="1" applyFill="1" applyBorder="1" applyAlignment="1">
      <alignment vertical="center"/>
    </xf>
    <xf numFmtId="44" fontId="0" fillId="0" borderId="24" xfId="0" applyNumberFormat="1" applyBorder="1"/>
    <xf numFmtId="44" fontId="0" fillId="0" borderId="25" xfId="0" applyNumberFormat="1" applyBorder="1"/>
    <xf numFmtId="0" fontId="13" fillId="5" borderId="29" xfId="0" applyFont="1" applyFill="1" applyBorder="1" applyAlignment="1">
      <alignment horizontal="center" vertical="center"/>
    </xf>
    <xf numFmtId="165" fontId="13" fillId="5" borderId="23" xfId="0" applyNumberFormat="1" applyFont="1" applyFill="1" applyBorder="1" applyAlignment="1">
      <alignment horizontal="center" vertical="center"/>
    </xf>
    <xf numFmtId="9" fontId="13" fillId="2" borderId="30" xfId="0" applyNumberFormat="1" applyFont="1" applyFill="1" applyBorder="1" applyAlignment="1">
      <alignment horizontal="center" vertical="center"/>
    </xf>
    <xf numFmtId="165" fontId="13" fillId="2" borderId="30" xfId="0" applyNumberFormat="1" applyFont="1" applyFill="1" applyBorder="1" applyAlignment="1">
      <alignment vertical="center"/>
    </xf>
    <xf numFmtId="165" fontId="13" fillId="5" borderId="28" xfId="0" applyNumberFormat="1" applyFont="1" applyFill="1" applyBorder="1" applyAlignment="1">
      <alignment horizontal="center" vertical="center"/>
    </xf>
    <xf numFmtId="9" fontId="13" fillId="2" borderId="31" xfId="0" applyNumberFormat="1" applyFont="1" applyFill="1" applyBorder="1" applyAlignment="1">
      <alignment horizontal="center" vertical="center"/>
    </xf>
    <xf numFmtId="165" fontId="13" fillId="2" borderId="9" xfId="0" applyNumberFormat="1" applyFont="1" applyFill="1" applyBorder="1" applyAlignment="1">
      <alignment vertical="center"/>
    </xf>
    <xf numFmtId="165" fontId="14" fillId="0" borderId="32" xfId="0" applyNumberFormat="1" applyFont="1" applyBorder="1" applyAlignment="1">
      <alignment vertical="center"/>
    </xf>
    <xf numFmtId="9" fontId="14" fillId="0" borderId="33" xfId="5" applyFont="1" applyFill="1" applyBorder="1" applyAlignment="1">
      <alignment horizontal="center" vertical="center"/>
    </xf>
    <xf numFmtId="165" fontId="14" fillId="0" borderId="34" xfId="0" applyNumberFormat="1" applyFont="1" applyBorder="1" applyAlignment="1">
      <alignment vertical="center"/>
    </xf>
    <xf numFmtId="165" fontId="14" fillId="0" borderId="32" xfId="0" applyNumberFormat="1" applyFont="1" applyBorder="1" applyAlignment="1">
      <alignment horizontal="right" vertical="center"/>
    </xf>
    <xf numFmtId="165" fontId="14" fillId="0" borderId="17" xfId="0" applyNumberFormat="1" applyFont="1" applyBorder="1" applyAlignment="1">
      <alignment horizontal="right" vertical="center"/>
    </xf>
    <xf numFmtId="165" fontId="14" fillId="0" borderId="34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right" vertical="center"/>
    </xf>
    <xf numFmtId="0" fontId="4" fillId="0" borderId="1" xfId="1" applyNumberFormat="1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5" fillId="0" borderId="1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4" fillId="0" borderId="2" xfId="1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2" xfId="0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6" fillId="4" borderId="0" xfId="0" applyFont="1" applyFill="1" applyAlignment="1">
      <alignment horizontal="center" wrapText="1"/>
    </xf>
    <xf numFmtId="0" fontId="0" fillId="4" borderId="0" xfId="0" applyFill="1"/>
    <xf numFmtId="0" fontId="14" fillId="4" borderId="0" xfId="0" applyFont="1" applyFill="1" applyAlignment="1">
      <alignment horizontal="center" wrapText="1"/>
    </xf>
    <xf numFmtId="0" fontId="0" fillId="4" borderId="0" xfId="0" applyFill="1" applyAlignment="1">
      <alignment horizontal="center" wrapText="1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wrapText="1"/>
    </xf>
    <xf numFmtId="0" fontId="11" fillId="5" borderId="15" xfId="0" applyFont="1" applyFill="1" applyBorder="1" applyAlignment="1">
      <alignment wrapText="1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49" fontId="13" fillId="2" borderId="6" xfId="0" applyNumberFormat="1" applyFont="1" applyFill="1" applyBorder="1" applyAlignment="1">
      <alignment horizontal="center" vertical="center"/>
    </xf>
    <xf numFmtId="49" fontId="13" fillId="2" borderId="8" xfId="0" applyNumberFormat="1" applyFont="1" applyFill="1" applyBorder="1" applyAlignment="1">
      <alignment horizontal="center" vertical="center"/>
    </xf>
    <xf numFmtId="49" fontId="13" fillId="5" borderId="13" xfId="0" applyNumberFormat="1" applyFont="1" applyFill="1" applyBorder="1" applyAlignment="1">
      <alignment horizontal="center" vertical="center"/>
    </xf>
    <xf numFmtId="49" fontId="13" fillId="5" borderId="15" xfId="0" applyNumberFormat="1" applyFont="1" applyFill="1" applyBorder="1" applyAlignment="1">
      <alignment horizontal="center" vertical="center"/>
    </xf>
    <xf numFmtId="49" fontId="13" fillId="2" borderId="10" xfId="0" applyNumberFormat="1" applyFont="1" applyFill="1" applyBorder="1" applyAlignment="1">
      <alignment horizontal="center" vertical="center"/>
    </xf>
    <xf numFmtId="49" fontId="13" fillId="2" borderId="12" xfId="0" applyNumberFormat="1" applyFont="1" applyFill="1" applyBorder="1" applyAlignment="1">
      <alignment horizontal="center" vertical="center"/>
    </xf>
    <xf numFmtId="49" fontId="15" fillId="4" borderId="0" xfId="0" applyNumberFormat="1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6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14" fillId="4" borderId="0" xfId="0" applyFont="1" applyFill="1"/>
    <xf numFmtId="0" fontId="14" fillId="4" borderId="0" xfId="0" applyFont="1" applyFill="1" applyAlignment="1">
      <alignment horizontal="left" wrapText="1"/>
    </xf>
    <xf numFmtId="0" fontId="17" fillId="4" borderId="0" xfId="0" applyFont="1" applyFill="1" applyAlignment="1">
      <alignment horizontal="center" wrapText="1"/>
    </xf>
    <xf numFmtId="0" fontId="17" fillId="4" borderId="0" xfId="0" applyFont="1" applyFill="1" applyAlignment="1">
      <alignment horizontal="left" wrapText="1"/>
    </xf>
  </cellXfs>
  <cellStyles count="8">
    <cellStyle name="Excel Built-in Comma" xfId="1" xr:uid="{01EFB2D1-A3DF-4C5F-905C-BED93334EEA4}"/>
    <cellStyle name="Excel Built-in Normal" xfId="2" xr:uid="{A74D05ED-56CF-4569-8E53-5FD9E622DCFB}"/>
    <cellStyle name="Normal" xfId="0" builtinId="0"/>
    <cellStyle name="Normal 2" xfId="3" xr:uid="{DD987D7B-D2DF-41BE-90B3-D15D8DAC1D94}"/>
    <cellStyle name="Porcentagem" xfId="5" builtinId="5"/>
    <cellStyle name="Separador de milhares_Plan2" xfId="6" xr:uid="{881026B3-52BC-4183-9D96-292C43D17C15}"/>
    <cellStyle name="Vírgula 2" xfId="4" xr:uid="{CE31CB7C-986F-4E3D-9CF1-11842F5D71E8}"/>
    <cellStyle name="Vírgula 2 2" xfId="7" xr:uid="{2218EA1B-FC87-4C71-88AD-7169FF1A03D5}"/>
  </cellStyles>
  <dxfs count="110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44F55-A31E-4055-99FC-7FFE926678BD}">
  <sheetPr>
    <pageSetUpPr fitToPage="1"/>
  </sheetPr>
  <dimension ref="A1:J423"/>
  <sheetViews>
    <sheetView workbookViewId="0">
      <selection activeCell="A6" sqref="A6:J6"/>
    </sheetView>
  </sheetViews>
  <sheetFormatPr defaultColWidth="8.85546875" defaultRowHeight="15" x14ac:dyDescent="0.25"/>
  <cols>
    <col min="1" max="1" width="8.85546875" style="3"/>
    <col min="2" max="2" width="9.85546875" style="3" customWidth="1"/>
    <col min="3" max="3" width="11.7109375" style="58" customWidth="1"/>
    <col min="4" max="4" width="32.5703125" style="3" customWidth="1"/>
    <col min="5" max="5" width="8.85546875" style="61"/>
    <col min="6" max="6" width="8.85546875" style="6"/>
    <col min="7" max="7" width="8.85546875" style="3"/>
    <col min="8" max="8" width="12.7109375" style="3" customWidth="1"/>
    <col min="9" max="9" width="11.85546875" style="6" customWidth="1"/>
    <col min="10" max="10" width="14" style="6" customWidth="1"/>
    <col min="11" max="16384" width="8.85546875" style="3"/>
  </cols>
  <sheetData>
    <row r="1" spans="1:10" ht="18" x14ac:dyDescent="0.25">
      <c r="A1" s="87" t="s">
        <v>7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14.45" customHeight="1" x14ac:dyDescent="0.25">
      <c r="A2" s="90" t="s">
        <v>8</v>
      </c>
      <c r="B2" s="91"/>
      <c r="C2" s="91"/>
      <c r="D2" s="91"/>
      <c r="E2" s="92"/>
      <c r="F2" s="92"/>
      <c r="G2" s="92"/>
      <c r="H2" s="92"/>
      <c r="I2" s="92"/>
      <c r="J2" s="93"/>
    </row>
    <row r="3" spans="1:10" x14ac:dyDescent="0.25">
      <c r="A3" s="88" t="s">
        <v>177</v>
      </c>
      <c r="B3" s="88"/>
      <c r="C3" s="88"/>
      <c r="D3" s="88"/>
      <c r="E3" s="89"/>
      <c r="F3" s="89"/>
      <c r="G3" s="89"/>
      <c r="H3" s="89"/>
      <c r="I3" s="89"/>
      <c r="J3" s="89"/>
    </row>
    <row r="4" spans="1:10" x14ac:dyDescent="0.25">
      <c r="A4" s="88" t="s">
        <v>220</v>
      </c>
      <c r="B4" s="88"/>
      <c r="C4" s="88"/>
      <c r="D4" s="88"/>
      <c r="E4" s="89"/>
      <c r="F4" s="89"/>
      <c r="G4" s="89"/>
      <c r="H4" s="89"/>
      <c r="I4" s="89"/>
      <c r="J4" s="89"/>
    </row>
    <row r="5" spans="1:10" x14ac:dyDescent="0.25">
      <c r="A5" s="90" t="s">
        <v>250</v>
      </c>
      <c r="B5" s="91"/>
      <c r="C5" s="91"/>
      <c r="D5" s="91"/>
      <c r="E5" s="92"/>
      <c r="F5" s="92"/>
      <c r="G5" s="92"/>
      <c r="H5" s="92"/>
      <c r="I5" s="92"/>
      <c r="J5" s="93"/>
    </row>
    <row r="6" spans="1:10" x14ac:dyDescent="0.25">
      <c r="A6" s="85" t="s">
        <v>271</v>
      </c>
      <c r="B6" s="85"/>
      <c r="C6" s="85"/>
      <c r="D6" s="85"/>
      <c r="E6" s="86"/>
      <c r="F6" s="86"/>
      <c r="G6" s="86"/>
      <c r="H6" s="86"/>
      <c r="I6" s="86"/>
      <c r="J6" s="86"/>
    </row>
    <row r="7" spans="1:10" x14ac:dyDescent="0.25">
      <c r="A7" s="94"/>
      <c r="B7" s="92"/>
      <c r="C7" s="92"/>
      <c r="D7" s="92"/>
      <c r="E7" s="92"/>
      <c r="F7" s="92"/>
      <c r="G7" s="92"/>
      <c r="H7" s="92"/>
      <c r="I7" s="92"/>
      <c r="J7" s="93"/>
    </row>
    <row r="8" spans="1:10" x14ac:dyDescent="0.25">
      <c r="A8" s="95"/>
      <c r="B8" s="95"/>
      <c r="C8" s="95"/>
      <c r="D8" s="95"/>
      <c r="E8" s="96" t="s">
        <v>6</v>
      </c>
      <c r="F8" s="96"/>
      <c r="G8" s="96"/>
      <c r="H8" s="96"/>
      <c r="I8" s="96"/>
      <c r="J8" s="96"/>
    </row>
    <row r="9" spans="1:10" x14ac:dyDescent="0.25">
      <c r="A9" s="21" t="s">
        <v>0</v>
      </c>
      <c r="B9" s="21" t="s">
        <v>10</v>
      </c>
      <c r="C9" s="56" t="s">
        <v>11</v>
      </c>
      <c r="D9" s="21" t="s">
        <v>12</v>
      </c>
      <c r="E9" s="55" t="s">
        <v>3</v>
      </c>
      <c r="F9" s="22" t="s">
        <v>13</v>
      </c>
      <c r="G9" s="21" t="s">
        <v>1</v>
      </c>
      <c r="H9" s="21" t="s">
        <v>4</v>
      </c>
      <c r="I9" s="22" t="s">
        <v>2</v>
      </c>
      <c r="J9" s="22" t="s">
        <v>5</v>
      </c>
    </row>
    <row r="10" spans="1:10" x14ac:dyDescent="0.25">
      <c r="A10" s="14" t="s">
        <v>9</v>
      </c>
      <c r="B10" s="15"/>
      <c r="C10" s="57"/>
      <c r="D10" s="14" t="s">
        <v>14</v>
      </c>
      <c r="E10" s="60"/>
      <c r="F10" s="16"/>
      <c r="G10" s="15"/>
      <c r="H10" s="15"/>
      <c r="I10" s="16"/>
      <c r="J10" s="17">
        <f>SUM(J11:J15)</f>
        <v>11944.980000000001</v>
      </c>
    </row>
    <row r="11" spans="1:10" ht="30" x14ac:dyDescent="0.25">
      <c r="A11" s="5" t="s">
        <v>32</v>
      </c>
      <c r="B11" s="5" t="s">
        <v>31</v>
      </c>
      <c r="C11" s="8" t="s">
        <v>28</v>
      </c>
      <c r="D11" s="9" t="s">
        <v>29</v>
      </c>
      <c r="E11" s="10" t="s">
        <v>30</v>
      </c>
      <c r="F11" s="1">
        <v>4.5</v>
      </c>
      <c r="G11" s="11">
        <v>145.18</v>
      </c>
      <c r="H11" s="11">
        <v>48.72</v>
      </c>
      <c r="I11" s="2">
        <f>+G11+H11</f>
        <v>193.9</v>
      </c>
      <c r="J11" s="2">
        <f>ROUND(F11*I11,2)</f>
        <v>872.55</v>
      </c>
    </row>
    <row r="12" spans="1:10" ht="45" x14ac:dyDescent="0.25">
      <c r="A12" s="5" t="s">
        <v>37</v>
      </c>
      <c r="B12" s="5" t="s">
        <v>31</v>
      </c>
      <c r="C12" s="8" t="s">
        <v>34</v>
      </c>
      <c r="D12" s="9" t="s">
        <v>35</v>
      </c>
      <c r="E12" s="10" t="s">
        <v>36</v>
      </c>
      <c r="F12" s="1">
        <v>213.6</v>
      </c>
      <c r="G12" s="11">
        <v>15.96</v>
      </c>
      <c r="H12" s="11">
        <v>0.26</v>
      </c>
      <c r="I12" s="2">
        <f t="shared" ref="I12:I125" si="0">+G12+H12</f>
        <v>16.220000000000002</v>
      </c>
      <c r="J12" s="2">
        <f t="shared" ref="J12:J117" si="1">ROUND(F12*I12,2)</f>
        <v>3464.59</v>
      </c>
    </row>
    <row r="13" spans="1:10" ht="60" x14ac:dyDescent="0.25">
      <c r="A13" s="5" t="s">
        <v>38</v>
      </c>
      <c r="B13" s="5" t="s">
        <v>31</v>
      </c>
      <c r="C13" s="8" t="s">
        <v>46</v>
      </c>
      <c r="D13" s="9" t="s">
        <v>47</v>
      </c>
      <c r="E13" s="10" t="s">
        <v>36</v>
      </c>
      <c r="F13" s="1">
        <v>213.6</v>
      </c>
      <c r="G13" s="11">
        <v>18.59</v>
      </c>
      <c r="H13" s="5"/>
      <c r="I13" s="2">
        <f t="shared" si="0"/>
        <v>18.59</v>
      </c>
      <c r="J13" s="2">
        <f t="shared" si="1"/>
        <v>3970.82</v>
      </c>
    </row>
    <row r="14" spans="1:10" ht="60" x14ac:dyDescent="0.25">
      <c r="A14" s="5" t="s">
        <v>42</v>
      </c>
      <c r="B14" s="5" t="s">
        <v>31</v>
      </c>
      <c r="C14" s="8" t="s">
        <v>39</v>
      </c>
      <c r="D14" s="9" t="s">
        <v>40</v>
      </c>
      <c r="E14" s="10" t="s">
        <v>41</v>
      </c>
      <c r="F14" s="1">
        <v>2</v>
      </c>
      <c r="G14" s="11">
        <v>1365.65</v>
      </c>
      <c r="H14" s="11">
        <v>127.15</v>
      </c>
      <c r="I14" s="2">
        <f t="shared" si="0"/>
        <v>1492.8000000000002</v>
      </c>
      <c r="J14" s="2">
        <f t="shared" si="1"/>
        <v>2985.6</v>
      </c>
    </row>
    <row r="15" spans="1:10" x14ac:dyDescent="0.25">
      <c r="A15" s="5" t="s">
        <v>45</v>
      </c>
      <c r="B15" s="5" t="s">
        <v>31</v>
      </c>
      <c r="C15" s="8" t="s">
        <v>43</v>
      </c>
      <c r="D15" s="9" t="s">
        <v>44</v>
      </c>
      <c r="E15" s="10" t="s">
        <v>30</v>
      </c>
      <c r="F15" s="11">
        <v>38.5</v>
      </c>
      <c r="G15" s="11">
        <v>11.57</v>
      </c>
      <c r="H15" s="11">
        <v>5.35</v>
      </c>
      <c r="I15" s="2">
        <f t="shared" si="0"/>
        <v>16.920000000000002</v>
      </c>
      <c r="J15" s="2">
        <f t="shared" si="1"/>
        <v>651.41999999999996</v>
      </c>
    </row>
    <row r="16" spans="1:10" x14ac:dyDescent="0.25">
      <c r="A16" s="14" t="s">
        <v>15</v>
      </c>
      <c r="B16" s="15"/>
      <c r="C16" s="57"/>
      <c r="D16" s="14" t="s">
        <v>16</v>
      </c>
      <c r="E16" s="60"/>
      <c r="F16" s="16"/>
      <c r="G16" s="15"/>
      <c r="H16" s="15"/>
      <c r="I16" s="18"/>
      <c r="J16" s="19">
        <f>SUM(J17:J17)</f>
        <v>1773.84</v>
      </c>
    </row>
    <row r="17" spans="1:10" ht="30" x14ac:dyDescent="0.25">
      <c r="A17" s="5" t="s">
        <v>51</v>
      </c>
      <c r="B17" s="5" t="s">
        <v>31</v>
      </c>
      <c r="C17" s="8" t="s">
        <v>48</v>
      </c>
      <c r="D17" s="9" t="s">
        <v>49</v>
      </c>
      <c r="E17" s="10" t="s">
        <v>50</v>
      </c>
      <c r="F17" s="11">
        <v>24</v>
      </c>
      <c r="G17" s="11">
        <v>30.56</v>
      </c>
      <c r="H17" s="11">
        <v>43.35</v>
      </c>
      <c r="I17" s="2">
        <f t="shared" si="0"/>
        <v>73.91</v>
      </c>
      <c r="J17" s="2">
        <f t="shared" si="1"/>
        <v>1773.84</v>
      </c>
    </row>
    <row r="18" spans="1:10" x14ac:dyDescent="0.25">
      <c r="A18" s="14" t="s">
        <v>17</v>
      </c>
      <c r="B18" s="15"/>
      <c r="C18" s="57"/>
      <c r="D18" s="14" t="s">
        <v>18</v>
      </c>
      <c r="E18" s="60"/>
      <c r="F18" s="16"/>
      <c r="G18" s="15"/>
      <c r="H18" s="15"/>
      <c r="I18" s="18"/>
      <c r="J18" s="19">
        <f>SUM(J19:J33)</f>
        <v>5690.329999999999</v>
      </c>
    </row>
    <row r="19" spans="1:10" x14ac:dyDescent="0.25">
      <c r="A19" s="4" t="s">
        <v>52</v>
      </c>
      <c r="B19" s="5"/>
      <c r="C19" s="23"/>
      <c r="D19" s="4" t="s">
        <v>53</v>
      </c>
      <c r="E19" s="13"/>
      <c r="F19" s="1"/>
      <c r="G19" s="5"/>
      <c r="H19" s="5"/>
      <c r="I19" s="2"/>
      <c r="J19" s="2"/>
    </row>
    <row r="20" spans="1:10" ht="30" x14ac:dyDescent="0.25">
      <c r="A20" s="5" t="s">
        <v>54</v>
      </c>
      <c r="B20" s="5" t="s">
        <v>31</v>
      </c>
      <c r="C20" s="8" t="s">
        <v>55</v>
      </c>
      <c r="D20" s="9" t="s">
        <v>56</v>
      </c>
      <c r="E20" s="10" t="s">
        <v>36</v>
      </c>
      <c r="F20" s="1">
        <v>1</v>
      </c>
      <c r="G20" s="5"/>
      <c r="H20" s="11">
        <v>46.43</v>
      </c>
      <c r="I20" s="2">
        <f t="shared" si="0"/>
        <v>46.43</v>
      </c>
      <c r="J20" s="2">
        <f t="shared" si="1"/>
        <v>46.43</v>
      </c>
    </row>
    <row r="21" spans="1:10" ht="30" x14ac:dyDescent="0.25">
      <c r="A21" s="5" t="s">
        <v>57</v>
      </c>
      <c r="B21" s="5" t="s">
        <v>31</v>
      </c>
      <c r="C21" s="8" t="s">
        <v>76</v>
      </c>
      <c r="D21" s="9" t="s">
        <v>77</v>
      </c>
      <c r="E21" s="10" t="s">
        <v>30</v>
      </c>
      <c r="F21" s="1">
        <v>8</v>
      </c>
      <c r="G21" s="11">
        <v>44.09</v>
      </c>
      <c r="H21" s="11">
        <v>53.53</v>
      </c>
      <c r="I21" s="2">
        <f t="shared" si="0"/>
        <v>97.62</v>
      </c>
      <c r="J21" s="2">
        <f t="shared" si="1"/>
        <v>780.96</v>
      </c>
    </row>
    <row r="22" spans="1:10" ht="30" x14ac:dyDescent="0.25">
      <c r="A22" s="5" t="s">
        <v>65</v>
      </c>
      <c r="B22" s="5" t="s">
        <v>31</v>
      </c>
      <c r="C22" s="8" t="s">
        <v>58</v>
      </c>
      <c r="D22" s="9" t="s">
        <v>59</v>
      </c>
      <c r="E22" s="10" t="s">
        <v>60</v>
      </c>
      <c r="F22" s="1">
        <v>52</v>
      </c>
      <c r="G22" s="11">
        <v>8.1199999999999992</v>
      </c>
      <c r="H22" s="11">
        <v>2.39</v>
      </c>
      <c r="I22" s="2">
        <f t="shared" si="0"/>
        <v>10.51</v>
      </c>
      <c r="J22" s="2">
        <f t="shared" si="1"/>
        <v>546.52</v>
      </c>
    </row>
    <row r="23" spans="1:10" ht="30" x14ac:dyDescent="0.25">
      <c r="A23" s="5" t="s">
        <v>66</v>
      </c>
      <c r="B23" s="5" t="s">
        <v>31</v>
      </c>
      <c r="C23" s="8" t="s">
        <v>61</v>
      </c>
      <c r="D23" s="9" t="s">
        <v>62</v>
      </c>
      <c r="E23" s="10" t="s">
        <v>60</v>
      </c>
      <c r="F23" s="1">
        <v>9</v>
      </c>
      <c r="G23" s="11">
        <v>8.48</v>
      </c>
      <c r="H23" s="11">
        <v>2.39</v>
      </c>
      <c r="I23" s="2">
        <f t="shared" si="0"/>
        <v>10.870000000000001</v>
      </c>
      <c r="J23" s="2">
        <f t="shared" si="1"/>
        <v>97.83</v>
      </c>
    </row>
    <row r="24" spans="1:10" x14ac:dyDescent="0.25">
      <c r="A24" s="5" t="s">
        <v>69</v>
      </c>
      <c r="B24" s="5" t="s">
        <v>31</v>
      </c>
      <c r="C24" s="8" t="s">
        <v>63</v>
      </c>
      <c r="D24" s="9" t="s">
        <v>64</v>
      </c>
      <c r="E24" s="10" t="s">
        <v>36</v>
      </c>
      <c r="F24" s="1">
        <v>1</v>
      </c>
      <c r="G24" s="11">
        <v>503.12</v>
      </c>
      <c r="H24" s="5"/>
      <c r="I24" s="2">
        <f t="shared" si="0"/>
        <v>503.12</v>
      </c>
      <c r="J24" s="2">
        <f t="shared" si="1"/>
        <v>503.12</v>
      </c>
    </row>
    <row r="25" spans="1:10" ht="30" x14ac:dyDescent="0.25">
      <c r="A25" s="5" t="s">
        <v>113</v>
      </c>
      <c r="B25" s="5" t="s">
        <v>31</v>
      </c>
      <c r="C25" s="8" t="s">
        <v>67</v>
      </c>
      <c r="D25" s="9" t="s">
        <v>68</v>
      </c>
      <c r="E25" s="10" t="s">
        <v>36</v>
      </c>
      <c r="F25" s="1">
        <v>1</v>
      </c>
      <c r="G25" s="5"/>
      <c r="H25" s="11">
        <v>108.2</v>
      </c>
      <c r="I25" s="2">
        <f t="shared" si="0"/>
        <v>108.2</v>
      </c>
      <c r="J25" s="2">
        <f t="shared" si="1"/>
        <v>108.2</v>
      </c>
    </row>
    <row r="26" spans="1:10" x14ac:dyDescent="0.25">
      <c r="A26" s="4" t="s">
        <v>70</v>
      </c>
      <c r="B26" s="5"/>
      <c r="C26" s="23"/>
      <c r="D26" s="4" t="s">
        <v>71</v>
      </c>
      <c r="E26" s="13"/>
      <c r="F26" s="1"/>
      <c r="G26" s="5"/>
      <c r="H26" s="5"/>
      <c r="I26" s="2"/>
      <c r="J26" s="2"/>
    </row>
    <row r="27" spans="1:10" ht="30" x14ac:dyDescent="0.25">
      <c r="A27" s="5" t="s">
        <v>72</v>
      </c>
      <c r="B27" s="5" t="s">
        <v>31</v>
      </c>
      <c r="C27" s="8" t="s">
        <v>76</v>
      </c>
      <c r="D27" s="9" t="s">
        <v>77</v>
      </c>
      <c r="E27" s="10" t="s">
        <v>30</v>
      </c>
      <c r="F27" s="1">
        <v>10.48</v>
      </c>
      <c r="G27" s="11">
        <v>44.09</v>
      </c>
      <c r="H27" s="11">
        <v>53.53</v>
      </c>
      <c r="I27" s="2">
        <f t="shared" si="0"/>
        <v>97.62</v>
      </c>
      <c r="J27" s="2">
        <f t="shared" si="1"/>
        <v>1023.06</v>
      </c>
    </row>
    <row r="28" spans="1:10" ht="30" x14ac:dyDescent="0.25">
      <c r="A28" s="5" t="s">
        <v>73</v>
      </c>
      <c r="B28" s="5" t="s">
        <v>31</v>
      </c>
      <c r="C28" s="8" t="s">
        <v>58</v>
      </c>
      <c r="D28" s="9" t="s">
        <v>59</v>
      </c>
      <c r="E28" s="10" t="s">
        <v>60</v>
      </c>
      <c r="F28" s="1">
        <v>145</v>
      </c>
      <c r="G28" s="11">
        <v>8.1199999999999992</v>
      </c>
      <c r="H28" s="11">
        <v>2.39</v>
      </c>
      <c r="I28" s="2">
        <f t="shared" si="0"/>
        <v>10.51</v>
      </c>
      <c r="J28" s="2">
        <f t="shared" si="1"/>
        <v>1523.95</v>
      </c>
    </row>
    <row r="29" spans="1:10" ht="30" x14ac:dyDescent="0.25">
      <c r="A29" s="5" t="s">
        <v>74</v>
      </c>
      <c r="B29" s="5" t="s">
        <v>31</v>
      </c>
      <c r="C29" s="8" t="s">
        <v>61</v>
      </c>
      <c r="D29" s="9" t="s">
        <v>62</v>
      </c>
      <c r="E29" s="10" t="s">
        <v>60</v>
      </c>
      <c r="F29" s="1">
        <v>31</v>
      </c>
      <c r="G29" s="11">
        <v>8.48</v>
      </c>
      <c r="H29" s="11">
        <v>2.39</v>
      </c>
      <c r="I29" s="2">
        <f t="shared" si="0"/>
        <v>10.870000000000001</v>
      </c>
      <c r="J29" s="2">
        <f t="shared" si="1"/>
        <v>336.97</v>
      </c>
    </row>
    <row r="30" spans="1:10" x14ac:dyDescent="0.25">
      <c r="A30" s="5" t="s">
        <v>75</v>
      </c>
      <c r="B30" s="5" t="s">
        <v>31</v>
      </c>
      <c r="C30" s="8" t="s">
        <v>63</v>
      </c>
      <c r="D30" s="9" t="s">
        <v>64</v>
      </c>
      <c r="E30" s="10" t="s">
        <v>36</v>
      </c>
      <c r="F30" s="1">
        <v>0.73</v>
      </c>
      <c r="G30" s="11">
        <v>503.12</v>
      </c>
      <c r="H30" s="5"/>
      <c r="I30" s="2">
        <f t="shared" si="0"/>
        <v>503.12</v>
      </c>
      <c r="J30" s="2">
        <f t="shared" si="1"/>
        <v>367.28</v>
      </c>
    </row>
    <row r="31" spans="1:10" ht="30" x14ac:dyDescent="0.25">
      <c r="A31" s="5" t="s">
        <v>78</v>
      </c>
      <c r="B31" s="5" t="s">
        <v>31</v>
      </c>
      <c r="C31" s="8" t="s">
        <v>67</v>
      </c>
      <c r="D31" s="9" t="s">
        <v>68</v>
      </c>
      <c r="E31" s="10" t="s">
        <v>36</v>
      </c>
      <c r="F31" s="1">
        <v>0.73</v>
      </c>
      <c r="G31" s="5"/>
      <c r="H31" s="11">
        <v>108.2</v>
      </c>
      <c r="I31" s="2">
        <f t="shared" si="0"/>
        <v>108.2</v>
      </c>
      <c r="J31" s="2">
        <f t="shared" si="1"/>
        <v>78.989999999999995</v>
      </c>
    </row>
    <row r="32" spans="1:10" ht="45" x14ac:dyDescent="0.25">
      <c r="A32" s="5" t="s">
        <v>79</v>
      </c>
      <c r="B32" s="5" t="s">
        <v>31</v>
      </c>
      <c r="C32" s="8" t="s">
        <v>80</v>
      </c>
      <c r="D32" s="9" t="s">
        <v>81</v>
      </c>
      <c r="E32" s="10" t="s">
        <v>36</v>
      </c>
      <c r="F32" s="1">
        <v>0.19</v>
      </c>
      <c r="G32" s="11">
        <v>474.02</v>
      </c>
      <c r="H32" s="11">
        <v>321.36</v>
      </c>
      <c r="I32" s="2">
        <f t="shared" si="0"/>
        <v>795.38</v>
      </c>
      <c r="J32" s="2">
        <f t="shared" si="1"/>
        <v>151.12</v>
      </c>
    </row>
    <row r="33" spans="1:10" ht="45" x14ac:dyDescent="0.25">
      <c r="A33" s="5" t="s">
        <v>84</v>
      </c>
      <c r="B33" s="5" t="s">
        <v>31</v>
      </c>
      <c r="C33" s="8" t="s">
        <v>82</v>
      </c>
      <c r="D33" s="9" t="s">
        <v>83</v>
      </c>
      <c r="E33" s="10" t="s">
        <v>30</v>
      </c>
      <c r="F33" s="1">
        <v>6.63</v>
      </c>
      <c r="G33" s="11">
        <v>11.56</v>
      </c>
      <c r="H33" s="11">
        <v>7.43</v>
      </c>
      <c r="I33" s="2">
        <f t="shared" si="0"/>
        <v>18.990000000000002</v>
      </c>
      <c r="J33" s="2">
        <f t="shared" si="1"/>
        <v>125.9</v>
      </c>
    </row>
    <row r="34" spans="1:10" x14ac:dyDescent="0.25">
      <c r="A34" s="14" t="s">
        <v>19</v>
      </c>
      <c r="B34" s="15"/>
      <c r="C34" s="57"/>
      <c r="D34" s="14" t="s">
        <v>20</v>
      </c>
      <c r="E34" s="60"/>
      <c r="F34" s="16"/>
      <c r="G34" s="15"/>
      <c r="H34" s="15"/>
      <c r="I34" s="18"/>
      <c r="J34" s="19">
        <f>SUM(J35:J103)</f>
        <v>72627.66</v>
      </c>
    </row>
    <row r="35" spans="1:10" x14ac:dyDescent="0.25">
      <c r="A35" s="4" t="s">
        <v>85</v>
      </c>
      <c r="B35" s="5"/>
      <c r="C35" s="23"/>
      <c r="D35" s="4" t="s">
        <v>86</v>
      </c>
      <c r="E35" s="13"/>
      <c r="F35" s="1"/>
      <c r="G35" s="5"/>
      <c r="H35" s="5"/>
      <c r="I35" s="2"/>
      <c r="J35" s="2"/>
    </row>
    <row r="36" spans="1:10" ht="30" x14ac:dyDescent="0.25">
      <c r="A36" s="5" t="s">
        <v>87</v>
      </c>
      <c r="B36" s="5" t="s">
        <v>31</v>
      </c>
      <c r="C36" s="8" t="s">
        <v>88</v>
      </c>
      <c r="D36" s="9" t="s">
        <v>89</v>
      </c>
      <c r="E36" s="10" t="s">
        <v>30</v>
      </c>
      <c r="F36" s="1">
        <v>22.53</v>
      </c>
      <c r="G36" s="11">
        <v>189.11</v>
      </c>
      <c r="H36" s="11">
        <v>61.78</v>
      </c>
      <c r="I36" s="2">
        <f t="shared" si="0"/>
        <v>250.89000000000001</v>
      </c>
      <c r="J36" s="2">
        <f t="shared" si="1"/>
        <v>5652.55</v>
      </c>
    </row>
    <row r="37" spans="1:10" ht="30" x14ac:dyDescent="0.25">
      <c r="A37" s="5" t="s">
        <v>90</v>
      </c>
      <c r="B37" s="5" t="s">
        <v>31</v>
      </c>
      <c r="C37" s="8" t="s">
        <v>58</v>
      </c>
      <c r="D37" s="9" t="s">
        <v>59</v>
      </c>
      <c r="E37" s="10" t="s">
        <v>60</v>
      </c>
      <c r="F37" s="1">
        <v>80</v>
      </c>
      <c r="G37" s="11">
        <v>8.1199999999999992</v>
      </c>
      <c r="H37" s="11">
        <v>2.39</v>
      </c>
      <c r="I37" s="2">
        <f t="shared" si="0"/>
        <v>10.51</v>
      </c>
      <c r="J37" s="2">
        <f t="shared" si="1"/>
        <v>840.8</v>
      </c>
    </row>
    <row r="38" spans="1:10" ht="30" x14ac:dyDescent="0.25">
      <c r="A38" s="5" t="s">
        <v>91</v>
      </c>
      <c r="B38" s="5" t="s">
        <v>31</v>
      </c>
      <c r="C38" s="8" t="s">
        <v>61</v>
      </c>
      <c r="D38" s="9" t="s">
        <v>62</v>
      </c>
      <c r="E38" s="10" t="s">
        <v>60</v>
      </c>
      <c r="F38" s="1">
        <v>11</v>
      </c>
      <c r="G38" s="11">
        <v>8.48</v>
      </c>
      <c r="H38" s="11">
        <v>2.39</v>
      </c>
      <c r="I38" s="2">
        <f t="shared" si="0"/>
        <v>10.870000000000001</v>
      </c>
      <c r="J38" s="2">
        <f t="shared" si="1"/>
        <v>119.57</v>
      </c>
    </row>
    <row r="39" spans="1:10" x14ac:dyDescent="0.25">
      <c r="A39" s="5" t="s">
        <v>114</v>
      </c>
      <c r="B39" s="5" t="s">
        <v>31</v>
      </c>
      <c r="C39" s="8" t="s">
        <v>63</v>
      </c>
      <c r="D39" s="9" t="s">
        <v>64</v>
      </c>
      <c r="E39" s="10" t="s">
        <v>36</v>
      </c>
      <c r="F39" s="1">
        <v>1.08</v>
      </c>
      <c r="G39" s="11">
        <v>503.12</v>
      </c>
      <c r="H39" s="5"/>
      <c r="I39" s="2">
        <f t="shared" si="0"/>
        <v>503.12</v>
      </c>
      <c r="J39" s="2">
        <f t="shared" si="1"/>
        <v>543.37</v>
      </c>
    </row>
    <row r="40" spans="1:10" ht="30" x14ac:dyDescent="0.25">
      <c r="A40" s="5" t="s">
        <v>115</v>
      </c>
      <c r="B40" s="5" t="s">
        <v>31</v>
      </c>
      <c r="C40" s="8" t="s">
        <v>67</v>
      </c>
      <c r="D40" s="9" t="s">
        <v>68</v>
      </c>
      <c r="E40" s="10" t="s">
        <v>36</v>
      </c>
      <c r="F40" s="1">
        <v>1.08</v>
      </c>
      <c r="G40" s="5"/>
      <c r="H40" s="11">
        <v>108.2</v>
      </c>
      <c r="I40" s="2">
        <f t="shared" si="0"/>
        <v>108.2</v>
      </c>
      <c r="J40" s="2">
        <f t="shared" si="1"/>
        <v>116.86</v>
      </c>
    </row>
    <row r="41" spans="1:10" x14ac:dyDescent="0.25">
      <c r="A41" s="4" t="s">
        <v>93</v>
      </c>
      <c r="B41" s="5"/>
      <c r="C41" s="23"/>
      <c r="D41" s="4" t="s">
        <v>92</v>
      </c>
      <c r="E41" s="13"/>
      <c r="F41" s="1"/>
      <c r="G41" s="5"/>
      <c r="H41" s="5"/>
      <c r="I41" s="2"/>
      <c r="J41" s="2"/>
    </row>
    <row r="42" spans="1:10" ht="30" x14ac:dyDescent="0.25">
      <c r="A42" s="5" t="s">
        <v>94</v>
      </c>
      <c r="B42" s="5" t="s">
        <v>31</v>
      </c>
      <c r="C42" s="8" t="s">
        <v>88</v>
      </c>
      <c r="D42" s="9" t="s">
        <v>89</v>
      </c>
      <c r="E42" s="10" t="s">
        <v>30</v>
      </c>
      <c r="F42" s="1">
        <v>10.48</v>
      </c>
      <c r="G42" s="11">
        <v>189.11</v>
      </c>
      <c r="H42" s="11">
        <v>61.78</v>
      </c>
      <c r="I42" s="2">
        <f t="shared" si="0"/>
        <v>250.89000000000001</v>
      </c>
      <c r="J42" s="2">
        <f t="shared" si="1"/>
        <v>2629.33</v>
      </c>
    </row>
    <row r="43" spans="1:10" ht="30" x14ac:dyDescent="0.25">
      <c r="A43" s="5" t="s">
        <v>95</v>
      </c>
      <c r="B43" s="5" t="s">
        <v>31</v>
      </c>
      <c r="C43" s="8" t="s">
        <v>58</v>
      </c>
      <c r="D43" s="9" t="s">
        <v>59</v>
      </c>
      <c r="E43" s="10" t="s">
        <v>60</v>
      </c>
      <c r="F43" s="1">
        <v>111</v>
      </c>
      <c r="G43" s="11">
        <v>8.1199999999999992</v>
      </c>
      <c r="H43" s="11">
        <v>2.39</v>
      </c>
      <c r="I43" s="2">
        <f t="shared" si="0"/>
        <v>10.51</v>
      </c>
      <c r="J43" s="2">
        <f t="shared" si="1"/>
        <v>1166.6099999999999</v>
      </c>
    </row>
    <row r="44" spans="1:10" ht="30" x14ac:dyDescent="0.25">
      <c r="A44" s="5" t="s">
        <v>96</v>
      </c>
      <c r="B44" s="5" t="s">
        <v>31</v>
      </c>
      <c r="C44" s="8" t="s">
        <v>61</v>
      </c>
      <c r="D44" s="9" t="s">
        <v>62</v>
      </c>
      <c r="E44" s="10" t="s">
        <v>60</v>
      </c>
      <c r="F44" s="1">
        <v>27</v>
      </c>
      <c r="G44" s="11">
        <v>8.48</v>
      </c>
      <c r="H44" s="11">
        <v>2.39</v>
      </c>
      <c r="I44" s="2">
        <f t="shared" si="0"/>
        <v>10.870000000000001</v>
      </c>
      <c r="J44" s="2">
        <f t="shared" si="1"/>
        <v>293.49</v>
      </c>
    </row>
    <row r="45" spans="1:10" x14ac:dyDescent="0.25">
      <c r="A45" s="5" t="s">
        <v>116</v>
      </c>
      <c r="B45" s="5" t="s">
        <v>31</v>
      </c>
      <c r="C45" s="8" t="s">
        <v>63</v>
      </c>
      <c r="D45" s="9" t="s">
        <v>64</v>
      </c>
      <c r="E45" s="10" t="s">
        <v>36</v>
      </c>
      <c r="F45" s="1">
        <v>0.73</v>
      </c>
      <c r="G45" s="11">
        <v>503.12</v>
      </c>
      <c r="H45" s="5"/>
      <c r="I45" s="2">
        <f t="shared" si="0"/>
        <v>503.12</v>
      </c>
      <c r="J45" s="2">
        <f t="shared" si="1"/>
        <v>367.28</v>
      </c>
    </row>
    <row r="46" spans="1:10" ht="30" x14ac:dyDescent="0.25">
      <c r="A46" s="5" t="s">
        <v>117</v>
      </c>
      <c r="B46" s="5" t="s">
        <v>31</v>
      </c>
      <c r="C46" s="8" t="s">
        <v>67</v>
      </c>
      <c r="D46" s="9" t="s">
        <v>68</v>
      </c>
      <c r="E46" s="10" t="s">
        <v>36</v>
      </c>
      <c r="F46" s="1">
        <v>0.73</v>
      </c>
      <c r="G46" s="5"/>
      <c r="H46" s="11">
        <v>108.2</v>
      </c>
      <c r="I46" s="2">
        <f t="shared" si="0"/>
        <v>108.2</v>
      </c>
      <c r="J46" s="2">
        <f t="shared" si="1"/>
        <v>78.989999999999995</v>
      </c>
    </row>
    <row r="47" spans="1:10" x14ac:dyDescent="0.25">
      <c r="A47" s="4" t="s">
        <v>98</v>
      </c>
      <c r="B47" s="5"/>
      <c r="C47" s="23"/>
      <c r="D47" s="4" t="s">
        <v>97</v>
      </c>
      <c r="E47" s="13"/>
      <c r="F47" s="1"/>
      <c r="G47" s="5"/>
      <c r="H47" s="5"/>
      <c r="I47" s="2"/>
      <c r="J47" s="2"/>
    </row>
    <row r="48" spans="1:10" ht="30" x14ac:dyDescent="0.25">
      <c r="A48" s="5" t="s">
        <v>99</v>
      </c>
      <c r="B48" s="5" t="s">
        <v>31</v>
      </c>
      <c r="C48" s="8" t="s">
        <v>88</v>
      </c>
      <c r="D48" s="9" t="s">
        <v>89</v>
      </c>
      <c r="E48" s="10" t="s">
        <v>30</v>
      </c>
      <c r="F48" s="1">
        <v>7.44</v>
      </c>
      <c r="G48" s="11">
        <v>189.11</v>
      </c>
      <c r="H48" s="11">
        <v>61.78</v>
      </c>
      <c r="I48" s="2">
        <f t="shared" si="0"/>
        <v>250.89000000000001</v>
      </c>
      <c r="J48" s="2">
        <f t="shared" si="1"/>
        <v>1866.62</v>
      </c>
    </row>
    <row r="49" spans="1:10" ht="30" x14ac:dyDescent="0.25">
      <c r="A49" s="5" t="s">
        <v>100</v>
      </c>
      <c r="B49" s="5" t="s">
        <v>31</v>
      </c>
      <c r="C49" s="8" t="s">
        <v>58</v>
      </c>
      <c r="D49" s="9" t="s">
        <v>59</v>
      </c>
      <c r="E49" s="10" t="s">
        <v>60</v>
      </c>
      <c r="F49" s="1">
        <v>33</v>
      </c>
      <c r="G49" s="11">
        <v>8.1199999999999992</v>
      </c>
      <c r="H49" s="11">
        <v>2.39</v>
      </c>
      <c r="I49" s="2">
        <f t="shared" si="0"/>
        <v>10.51</v>
      </c>
      <c r="J49" s="2">
        <f t="shared" si="1"/>
        <v>346.83</v>
      </c>
    </row>
    <row r="50" spans="1:10" ht="30" x14ac:dyDescent="0.25">
      <c r="A50" s="5" t="s">
        <v>101</v>
      </c>
      <c r="B50" s="5" t="s">
        <v>31</v>
      </c>
      <c r="C50" s="8" t="s">
        <v>61</v>
      </c>
      <c r="D50" s="9" t="s">
        <v>62</v>
      </c>
      <c r="E50" s="10" t="s">
        <v>60</v>
      </c>
      <c r="F50" s="1">
        <v>9</v>
      </c>
      <c r="G50" s="11">
        <v>8.48</v>
      </c>
      <c r="H50" s="11">
        <v>2.39</v>
      </c>
      <c r="I50" s="2">
        <f t="shared" si="0"/>
        <v>10.870000000000001</v>
      </c>
      <c r="J50" s="2">
        <f t="shared" si="1"/>
        <v>97.83</v>
      </c>
    </row>
    <row r="51" spans="1:10" x14ac:dyDescent="0.25">
      <c r="A51" s="5" t="s">
        <v>118</v>
      </c>
      <c r="B51" s="5" t="s">
        <v>31</v>
      </c>
      <c r="C51" s="8" t="s">
        <v>63</v>
      </c>
      <c r="D51" s="9" t="s">
        <v>64</v>
      </c>
      <c r="E51" s="10" t="s">
        <v>36</v>
      </c>
      <c r="F51" s="1">
        <v>0.26</v>
      </c>
      <c r="G51" s="11">
        <v>503.12</v>
      </c>
      <c r="H51" s="5"/>
      <c r="I51" s="2">
        <f t="shared" si="0"/>
        <v>503.12</v>
      </c>
      <c r="J51" s="2">
        <f t="shared" si="1"/>
        <v>130.81</v>
      </c>
    </row>
    <row r="52" spans="1:10" ht="30" x14ac:dyDescent="0.25">
      <c r="A52" s="5" t="s">
        <v>119</v>
      </c>
      <c r="B52" s="5" t="s">
        <v>31</v>
      </c>
      <c r="C52" s="8" t="s">
        <v>67</v>
      </c>
      <c r="D52" s="9" t="s">
        <v>68</v>
      </c>
      <c r="E52" s="10" t="s">
        <v>36</v>
      </c>
      <c r="F52" s="1">
        <v>0.26</v>
      </c>
      <c r="G52" s="5"/>
      <c r="H52" s="11">
        <v>108.2</v>
      </c>
      <c r="I52" s="2">
        <f t="shared" si="0"/>
        <v>108.2</v>
      </c>
      <c r="J52" s="2">
        <f t="shared" si="1"/>
        <v>28.13</v>
      </c>
    </row>
    <row r="53" spans="1:10" x14ac:dyDescent="0.25">
      <c r="A53" s="4" t="s">
        <v>102</v>
      </c>
      <c r="B53" s="5"/>
      <c r="C53" s="23"/>
      <c r="D53" s="4" t="s">
        <v>192</v>
      </c>
      <c r="E53" s="13"/>
      <c r="F53" s="1"/>
      <c r="G53" s="5"/>
      <c r="H53" s="5"/>
      <c r="I53" s="2"/>
      <c r="J53" s="2"/>
    </row>
    <row r="54" spans="1:10" ht="45" x14ac:dyDescent="0.25">
      <c r="A54" s="5" t="s">
        <v>105</v>
      </c>
      <c r="B54" s="5" t="s">
        <v>31</v>
      </c>
      <c r="C54" s="8" t="s">
        <v>103</v>
      </c>
      <c r="D54" s="9" t="s">
        <v>104</v>
      </c>
      <c r="E54" s="10" t="s">
        <v>30</v>
      </c>
      <c r="F54" s="1">
        <v>46.74</v>
      </c>
      <c r="G54" s="11">
        <v>56.71</v>
      </c>
      <c r="H54" s="11">
        <v>32.74</v>
      </c>
      <c r="I54" s="2">
        <f t="shared" si="0"/>
        <v>89.45</v>
      </c>
      <c r="J54" s="2">
        <f t="shared" si="1"/>
        <v>4180.8900000000003</v>
      </c>
    </row>
    <row r="55" spans="1:10" x14ac:dyDescent="0.25">
      <c r="A55" s="5" t="s">
        <v>106</v>
      </c>
      <c r="B55" s="5" t="s">
        <v>178</v>
      </c>
      <c r="C55" s="23"/>
      <c r="D55" s="5" t="s">
        <v>216</v>
      </c>
      <c r="E55" s="13" t="s">
        <v>217</v>
      </c>
      <c r="F55" s="1">
        <v>11</v>
      </c>
      <c r="G55" s="5">
        <v>39.69</v>
      </c>
      <c r="H55" s="5"/>
      <c r="I55" s="2">
        <f t="shared" si="0"/>
        <v>39.69</v>
      </c>
      <c r="J55" s="2">
        <f t="shared" si="1"/>
        <v>436.59</v>
      </c>
    </row>
    <row r="56" spans="1:10" ht="30" x14ac:dyDescent="0.25">
      <c r="A56" s="5" t="s">
        <v>109</v>
      </c>
      <c r="B56" s="5" t="s">
        <v>31</v>
      </c>
      <c r="C56" s="8" t="s">
        <v>107</v>
      </c>
      <c r="D56" s="9" t="s">
        <v>108</v>
      </c>
      <c r="E56" s="10" t="s">
        <v>36</v>
      </c>
      <c r="F56" s="1">
        <v>1.1200000000000001</v>
      </c>
      <c r="G56" s="11">
        <v>408.26</v>
      </c>
      <c r="H56" s="11">
        <v>111.42</v>
      </c>
      <c r="I56" s="2">
        <f t="shared" si="0"/>
        <v>519.67999999999995</v>
      </c>
      <c r="J56" s="2">
        <f t="shared" si="1"/>
        <v>582.04</v>
      </c>
    </row>
    <row r="57" spans="1:10" x14ac:dyDescent="0.25">
      <c r="A57" s="5" t="s">
        <v>112</v>
      </c>
      <c r="B57" s="5" t="s">
        <v>31</v>
      </c>
      <c r="C57" s="8" t="s">
        <v>110</v>
      </c>
      <c r="D57" s="9" t="s">
        <v>111</v>
      </c>
      <c r="E57" s="10" t="s">
        <v>36</v>
      </c>
      <c r="F57" s="1">
        <v>0.98</v>
      </c>
      <c r="G57" s="11">
        <v>375.82</v>
      </c>
      <c r="H57" s="11">
        <v>52.08</v>
      </c>
      <c r="I57" s="2">
        <f t="shared" si="0"/>
        <v>427.9</v>
      </c>
      <c r="J57" s="2">
        <f t="shared" si="1"/>
        <v>419.34</v>
      </c>
    </row>
    <row r="58" spans="1:10" ht="30" x14ac:dyDescent="0.25">
      <c r="A58" s="5" t="s">
        <v>230</v>
      </c>
      <c r="B58" s="5" t="s">
        <v>31</v>
      </c>
      <c r="C58" s="8" t="s">
        <v>58</v>
      </c>
      <c r="D58" s="9" t="s">
        <v>59</v>
      </c>
      <c r="E58" s="10" t="s">
        <v>60</v>
      </c>
      <c r="F58" s="1">
        <v>23</v>
      </c>
      <c r="G58" s="11">
        <v>8.1199999999999992</v>
      </c>
      <c r="H58" s="11">
        <v>2.39</v>
      </c>
      <c r="I58" s="2">
        <f>+G58+H58</f>
        <v>10.51</v>
      </c>
      <c r="J58" s="2">
        <f>ROUND(F58*I58,2)</f>
        <v>241.73</v>
      </c>
    </row>
    <row r="59" spans="1:10" x14ac:dyDescent="0.25">
      <c r="A59" s="5" t="s">
        <v>229</v>
      </c>
      <c r="B59" s="5" t="s">
        <v>31</v>
      </c>
      <c r="C59" s="23" t="s">
        <v>236</v>
      </c>
      <c r="D59" s="5" t="s">
        <v>237</v>
      </c>
      <c r="E59" s="13" t="s">
        <v>30</v>
      </c>
      <c r="F59" s="1">
        <v>42</v>
      </c>
      <c r="G59" s="11">
        <v>0.85</v>
      </c>
      <c r="H59" s="11">
        <v>0.56000000000000005</v>
      </c>
      <c r="I59" s="2">
        <f>+G59+H59</f>
        <v>1.4100000000000001</v>
      </c>
      <c r="J59" s="2">
        <f>ROUND(F59*I59,2)</f>
        <v>59.22</v>
      </c>
    </row>
    <row r="60" spans="1:10" x14ac:dyDescent="0.25">
      <c r="A60" s="5" t="s">
        <v>231</v>
      </c>
      <c r="B60" s="5" t="s">
        <v>31</v>
      </c>
      <c r="C60" s="8" t="s">
        <v>200</v>
      </c>
      <c r="D60" s="9" t="s">
        <v>201</v>
      </c>
      <c r="E60" s="10" t="s">
        <v>36</v>
      </c>
      <c r="F60" s="1">
        <v>1.1599999999999999</v>
      </c>
      <c r="G60" s="11">
        <v>180.74</v>
      </c>
      <c r="H60" s="11">
        <v>27.86</v>
      </c>
      <c r="I60" s="2">
        <f t="shared" ref="I60:I63" si="2">+G60+H60</f>
        <v>208.60000000000002</v>
      </c>
      <c r="J60" s="2">
        <f t="shared" ref="J60:J63" si="3">ROUND(F60*I60,2)</f>
        <v>241.98</v>
      </c>
    </row>
    <row r="61" spans="1:10" ht="30" x14ac:dyDescent="0.25">
      <c r="A61" s="5" t="s">
        <v>232</v>
      </c>
      <c r="B61" s="5" t="s">
        <v>31</v>
      </c>
      <c r="C61" s="8" t="s">
        <v>171</v>
      </c>
      <c r="D61" s="9" t="s">
        <v>172</v>
      </c>
      <c r="E61" s="10" t="s">
        <v>36</v>
      </c>
      <c r="F61" s="1">
        <v>1.1599999999999999</v>
      </c>
      <c r="G61" s="11">
        <v>423.13</v>
      </c>
      <c r="H61" s="11">
        <v>293.51</v>
      </c>
      <c r="I61" s="2">
        <f t="shared" si="2"/>
        <v>716.64</v>
      </c>
      <c r="J61" s="2">
        <f t="shared" si="3"/>
        <v>831.3</v>
      </c>
    </row>
    <row r="62" spans="1:10" ht="105" x14ac:dyDescent="0.25">
      <c r="A62" s="5" t="s">
        <v>233</v>
      </c>
      <c r="B62" s="5" t="s">
        <v>182</v>
      </c>
      <c r="C62" s="63">
        <v>87879</v>
      </c>
      <c r="D62" s="29" t="s">
        <v>226</v>
      </c>
      <c r="E62" s="13" t="s">
        <v>30</v>
      </c>
      <c r="F62" s="1">
        <v>93.76</v>
      </c>
      <c r="G62" s="13">
        <v>4.45</v>
      </c>
      <c r="H62" s="5"/>
      <c r="I62" s="2">
        <f t="shared" si="2"/>
        <v>4.45</v>
      </c>
      <c r="J62" s="2">
        <f t="shared" si="3"/>
        <v>417.23</v>
      </c>
    </row>
    <row r="63" spans="1:10" ht="120" x14ac:dyDescent="0.25">
      <c r="A63" s="5" t="s">
        <v>234</v>
      </c>
      <c r="B63" s="5" t="s">
        <v>182</v>
      </c>
      <c r="C63" s="63">
        <v>87775</v>
      </c>
      <c r="D63" s="29" t="s">
        <v>227</v>
      </c>
      <c r="E63" s="10" t="s">
        <v>30</v>
      </c>
      <c r="F63" s="1">
        <v>93.76</v>
      </c>
      <c r="G63" s="10">
        <v>57.74</v>
      </c>
      <c r="H63" s="5"/>
      <c r="I63" s="2">
        <f t="shared" si="2"/>
        <v>57.74</v>
      </c>
      <c r="J63" s="2">
        <f t="shared" si="3"/>
        <v>5413.7</v>
      </c>
    </row>
    <row r="64" spans="1:10" x14ac:dyDescent="0.25">
      <c r="A64" s="5"/>
      <c r="B64" s="5"/>
      <c r="C64" s="63"/>
      <c r="D64" s="64" t="s">
        <v>248</v>
      </c>
      <c r="E64" s="1"/>
      <c r="F64" s="1"/>
      <c r="G64" s="10"/>
      <c r="H64" s="5"/>
      <c r="I64" s="2"/>
      <c r="J64" s="2"/>
    </row>
    <row r="65" spans="1:10" ht="60" x14ac:dyDescent="0.25">
      <c r="A65" s="5" t="s">
        <v>235</v>
      </c>
      <c r="B65" s="5" t="s">
        <v>182</v>
      </c>
      <c r="C65" s="63">
        <v>4777</v>
      </c>
      <c r="D65" s="29" t="s">
        <v>244</v>
      </c>
      <c r="E65" s="10" t="s">
        <v>60</v>
      </c>
      <c r="F65" s="1">
        <v>160.59</v>
      </c>
      <c r="G65" s="5">
        <v>8.02</v>
      </c>
      <c r="H65" s="5"/>
      <c r="I65" s="2">
        <f>+G65+H65</f>
        <v>8.02</v>
      </c>
      <c r="J65" s="2">
        <f>ROUND(F65*I65,2)</f>
        <v>1287.93</v>
      </c>
    </row>
    <row r="66" spans="1:10" x14ac:dyDescent="0.25">
      <c r="A66" s="5" t="s">
        <v>238</v>
      </c>
      <c r="B66" s="5" t="s">
        <v>178</v>
      </c>
      <c r="C66" s="63"/>
      <c r="D66" s="29" t="s">
        <v>222</v>
      </c>
      <c r="E66" s="10" t="s">
        <v>50</v>
      </c>
      <c r="F66" s="1">
        <v>33</v>
      </c>
      <c r="G66" s="5">
        <v>7.85</v>
      </c>
      <c r="H66" s="5"/>
      <c r="I66" s="2">
        <f t="shared" ref="I66:I68" si="4">+G66+H66</f>
        <v>7.85</v>
      </c>
      <c r="J66" s="2">
        <f t="shared" ref="J66:J68" si="5">ROUND(F66*I66,2)</f>
        <v>259.05</v>
      </c>
    </row>
    <row r="67" spans="1:10" ht="30" x14ac:dyDescent="0.25">
      <c r="A67" s="5" t="s">
        <v>239</v>
      </c>
      <c r="B67" s="5" t="s">
        <v>178</v>
      </c>
      <c r="C67" s="63"/>
      <c r="D67" s="29" t="s">
        <v>223</v>
      </c>
      <c r="E67" s="13" t="s">
        <v>224</v>
      </c>
      <c r="F67" s="1">
        <v>337</v>
      </c>
      <c r="G67" s="5">
        <v>0.97</v>
      </c>
      <c r="H67" s="5"/>
      <c r="I67" s="2">
        <f t="shared" si="4"/>
        <v>0.97</v>
      </c>
      <c r="J67" s="2">
        <f t="shared" si="5"/>
        <v>326.89</v>
      </c>
    </row>
    <row r="68" spans="1:10" x14ac:dyDescent="0.25">
      <c r="A68" s="5" t="s">
        <v>240</v>
      </c>
      <c r="B68" s="5" t="s">
        <v>178</v>
      </c>
      <c r="C68" s="63"/>
      <c r="D68" s="29" t="s">
        <v>225</v>
      </c>
      <c r="E68" s="13" t="s">
        <v>224</v>
      </c>
      <c r="F68" s="1">
        <v>397</v>
      </c>
      <c r="G68" s="5">
        <v>0.5</v>
      </c>
      <c r="H68" s="5"/>
      <c r="I68" s="2">
        <f t="shared" si="4"/>
        <v>0.5</v>
      </c>
      <c r="J68" s="2">
        <f t="shared" si="5"/>
        <v>198.5</v>
      </c>
    </row>
    <row r="69" spans="1:10" x14ac:dyDescent="0.25">
      <c r="A69" s="5"/>
      <c r="B69" s="5" t="s">
        <v>178</v>
      </c>
      <c r="C69" s="23"/>
      <c r="D69" s="5" t="s">
        <v>219</v>
      </c>
      <c r="E69" s="13" t="s">
        <v>128</v>
      </c>
      <c r="F69" s="1">
        <v>60</v>
      </c>
      <c r="G69" s="1">
        <v>1.66</v>
      </c>
      <c r="H69" s="5"/>
      <c r="I69" s="2">
        <f t="shared" ref="I69" si="6">+G69+H69</f>
        <v>1.66</v>
      </c>
      <c r="J69" s="2">
        <f t="shared" ref="J69" si="7">ROUND(F69*I69,2)</f>
        <v>99.6</v>
      </c>
    </row>
    <row r="70" spans="1:10" x14ac:dyDescent="0.25">
      <c r="A70" s="4" t="s">
        <v>120</v>
      </c>
      <c r="B70" s="5"/>
      <c r="C70" s="23"/>
      <c r="D70" s="4" t="s">
        <v>121</v>
      </c>
      <c r="E70" s="13"/>
      <c r="F70" s="1"/>
      <c r="G70" s="5"/>
      <c r="H70" s="5"/>
      <c r="I70" s="2"/>
      <c r="J70" s="2"/>
    </row>
    <row r="71" spans="1:10" x14ac:dyDescent="0.25">
      <c r="A71" s="4" t="s">
        <v>122</v>
      </c>
      <c r="B71" s="5"/>
      <c r="C71" s="23"/>
      <c r="D71" s="4" t="s">
        <v>123</v>
      </c>
      <c r="E71" s="13"/>
      <c r="F71" s="1"/>
      <c r="G71" s="5"/>
      <c r="H71" s="5"/>
      <c r="I71" s="2"/>
      <c r="J71" s="2"/>
    </row>
    <row r="72" spans="1:10" ht="30" x14ac:dyDescent="0.25">
      <c r="A72" s="5" t="s">
        <v>135</v>
      </c>
      <c r="B72" s="5" t="s">
        <v>31</v>
      </c>
      <c r="C72" s="8" t="s">
        <v>58</v>
      </c>
      <c r="D72" s="9" t="s">
        <v>59</v>
      </c>
      <c r="E72" s="10" t="s">
        <v>60</v>
      </c>
      <c r="F72" s="1">
        <f>296+29.6</f>
        <v>325.60000000000002</v>
      </c>
      <c r="G72" s="11">
        <v>8.1199999999999992</v>
      </c>
      <c r="H72" s="11">
        <v>2.39</v>
      </c>
      <c r="I72" s="2">
        <f t="shared" si="0"/>
        <v>10.51</v>
      </c>
      <c r="J72" s="2">
        <f t="shared" si="1"/>
        <v>3422.06</v>
      </c>
    </row>
    <row r="73" spans="1:10" ht="90" x14ac:dyDescent="0.25">
      <c r="A73" s="5" t="s">
        <v>136</v>
      </c>
      <c r="B73" s="5" t="s">
        <v>182</v>
      </c>
      <c r="C73" s="23">
        <v>7156</v>
      </c>
      <c r="D73" s="12" t="s">
        <v>183</v>
      </c>
      <c r="E73" s="13" t="s">
        <v>30</v>
      </c>
      <c r="F73" s="1">
        <f>46+4.6</f>
        <v>50.6</v>
      </c>
      <c r="G73" s="5">
        <v>25.97</v>
      </c>
      <c r="H73" s="5"/>
      <c r="I73" s="2">
        <f t="shared" si="0"/>
        <v>25.97</v>
      </c>
      <c r="J73" s="2">
        <f t="shared" si="1"/>
        <v>1314.08</v>
      </c>
    </row>
    <row r="74" spans="1:10" ht="30" x14ac:dyDescent="0.25">
      <c r="A74" s="5" t="s">
        <v>137</v>
      </c>
      <c r="B74" s="5" t="s">
        <v>31</v>
      </c>
      <c r="C74" s="8" t="s">
        <v>124</v>
      </c>
      <c r="D74" s="9" t="s">
        <v>125</v>
      </c>
      <c r="E74" s="10" t="s">
        <v>30</v>
      </c>
      <c r="F74" s="1">
        <f>7.16+0.716</f>
        <v>7.8760000000000003</v>
      </c>
      <c r="G74" s="11">
        <v>137.97999999999999</v>
      </c>
      <c r="H74" s="11">
        <v>57.65</v>
      </c>
      <c r="I74" s="2">
        <f t="shared" si="0"/>
        <v>195.63</v>
      </c>
      <c r="J74" s="2">
        <f t="shared" si="1"/>
        <v>1540.78</v>
      </c>
    </row>
    <row r="75" spans="1:10" ht="30" x14ac:dyDescent="0.25">
      <c r="A75" s="5" t="s">
        <v>138</v>
      </c>
      <c r="B75" s="5" t="s">
        <v>31</v>
      </c>
      <c r="C75" s="8" t="s">
        <v>107</v>
      </c>
      <c r="D75" s="9" t="s">
        <v>108</v>
      </c>
      <c r="E75" s="10" t="s">
        <v>36</v>
      </c>
      <c r="F75" s="1">
        <f>2.22+0.222</f>
        <v>2.4420000000000002</v>
      </c>
      <c r="G75" s="11">
        <v>408.26</v>
      </c>
      <c r="H75" s="11">
        <v>111.42</v>
      </c>
      <c r="I75" s="2">
        <f>+G75+H75</f>
        <v>519.67999999999995</v>
      </c>
      <c r="J75" s="2">
        <f t="shared" si="1"/>
        <v>1269.06</v>
      </c>
    </row>
    <row r="76" spans="1:10" ht="30" x14ac:dyDescent="0.25">
      <c r="A76" s="5" t="s">
        <v>251</v>
      </c>
      <c r="B76" s="5" t="s">
        <v>31</v>
      </c>
      <c r="C76" s="8" t="s">
        <v>67</v>
      </c>
      <c r="D76" s="9" t="s">
        <v>68</v>
      </c>
      <c r="E76" s="10" t="s">
        <v>36</v>
      </c>
      <c r="F76" s="1">
        <f>2.22+0.222</f>
        <v>2.4420000000000002</v>
      </c>
      <c r="G76" s="11"/>
      <c r="H76" s="11">
        <v>108.2</v>
      </c>
      <c r="I76" s="2">
        <f>+G76+H76</f>
        <v>108.2</v>
      </c>
      <c r="J76" s="2">
        <f>ROUND(F76*I76,2)</f>
        <v>264.22000000000003</v>
      </c>
    </row>
    <row r="77" spans="1:10" x14ac:dyDescent="0.25">
      <c r="A77" s="4" t="s">
        <v>132</v>
      </c>
      <c r="B77" s="5"/>
      <c r="C77" s="23"/>
      <c r="D77" s="4" t="s">
        <v>126</v>
      </c>
      <c r="E77" s="13"/>
      <c r="F77" s="1"/>
      <c r="G77" s="5"/>
      <c r="H77" s="5"/>
      <c r="I77" s="2"/>
      <c r="J77" s="2"/>
    </row>
    <row r="78" spans="1:10" ht="30" x14ac:dyDescent="0.25">
      <c r="A78" s="5" t="s">
        <v>139</v>
      </c>
      <c r="B78" s="5" t="s">
        <v>31</v>
      </c>
      <c r="C78" s="8" t="s">
        <v>58</v>
      </c>
      <c r="D78" s="9" t="s">
        <v>59</v>
      </c>
      <c r="E78" s="10" t="s">
        <v>60</v>
      </c>
      <c r="F78" s="1">
        <f>180+3.6</f>
        <v>183.6</v>
      </c>
      <c r="G78" s="11">
        <v>8.1199999999999992</v>
      </c>
      <c r="H78" s="11">
        <v>2.39</v>
      </c>
      <c r="I78" s="2">
        <f t="shared" si="0"/>
        <v>10.51</v>
      </c>
      <c r="J78" s="2">
        <f t="shared" si="1"/>
        <v>1929.64</v>
      </c>
    </row>
    <row r="79" spans="1:10" ht="90" x14ac:dyDescent="0.25">
      <c r="A79" s="5" t="s">
        <v>140</v>
      </c>
      <c r="B79" s="5" t="s">
        <v>182</v>
      </c>
      <c r="C79" s="23">
        <v>7156</v>
      </c>
      <c r="D79" s="12" t="s">
        <v>221</v>
      </c>
      <c r="E79" s="13" t="s">
        <v>30</v>
      </c>
      <c r="F79" s="1">
        <f>95+1.9</f>
        <v>96.9</v>
      </c>
      <c r="G79" s="5">
        <v>25.97</v>
      </c>
      <c r="H79" s="5"/>
      <c r="I79" s="2">
        <f t="shared" si="0"/>
        <v>25.97</v>
      </c>
      <c r="J79" s="2">
        <f t="shared" si="1"/>
        <v>2516.4899999999998</v>
      </c>
    </row>
    <row r="80" spans="1:10" ht="30" x14ac:dyDescent="0.25">
      <c r="A80" s="5" t="s">
        <v>141</v>
      </c>
      <c r="B80" s="5" t="s">
        <v>31</v>
      </c>
      <c r="C80" s="8" t="s">
        <v>124</v>
      </c>
      <c r="D80" s="9" t="s">
        <v>125</v>
      </c>
      <c r="E80" s="10" t="s">
        <v>30</v>
      </c>
      <c r="F80" s="1">
        <f>(32.7/2)+0.327</f>
        <v>16.677000000000003</v>
      </c>
      <c r="G80" s="11">
        <v>137.97999999999999</v>
      </c>
      <c r="H80" s="11">
        <v>57.65</v>
      </c>
      <c r="I80" s="2">
        <f t="shared" si="0"/>
        <v>195.63</v>
      </c>
      <c r="J80" s="2">
        <f t="shared" si="1"/>
        <v>3262.52</v>
      </c>
    </row>
    <row r="81" spans="1:10" ht="30" x14ac:dyDescent="0.25">
      <c r="A81" s="5" t="s">
        <v>142</v>
      </c>
      <c r="B81" s="5" t="s">
        <v>31</v>
      </c>
      <c r="C81" s="8" t="s">
        <v>107</v>
      </c>
      <c r="D81" s="9" t="s">
        <v>108</v>
      </c>
      <c r="E81" s="10" t="s">
        <v>36</v>
      </c>
      <c r="F81" s="1">
        <f>5.7+0.114</f>
        <v>5.8140000000000001</v>
      </c>
      <c r="G81" s="11">
        <v>408.26</v>
      </c>
      <c r="H81" s="11">
        <v>111.42</v>
      </c>
      <c r="I81" s="2">
        <f t="shared" si="0"/>
        <v>519.67999999999995</v>
      </c>
      <c r="J81" s="2">
        <f t="shared" si="1"/>
        <v>3021.42</v>
      </c>
    </row>
    <row r="82" spans="1:10" ht="30" x14ac:dyDescent="0.25">
      <c r="A82" s="5" t="s">
        <v>252</v>
      </c>
      <c r="B82" s="5" t="s">
        <v>31</v>
      </c>
      <c r="C82" s="8" t="s">
        <v>67</v>
      </c>
      <c r="D82" s="9" t="s">
        <v>68</v>
      </c>
      <c r="E82" s="10" t="s">
        <v>36</v>
      </c>
      <c r="F82" s="1">
        <f>5.7+0.114</f>
        <v>5.8140000000000001</v>
      </c>
      <c r="G82" s="11"/>
      <c r="H82" s="11">
        <v>108.2</v>
      </c>
      <c r="I82" s="2">
        <f>+G82+H82</f>
        <v>108.2</v>
      </c>
      <c r="J82" s="2">
        <f>ROUND(F82*I82,2)</f>
        <v>629.07000000000005</v>
      </c>
    </row>
    <row r="83" spans="1:10" x14ac:dyDescent="0.25">
      <c r="A83" s="4" t="s">
        <v>133</v>
      </c>
      <c r="B83" s="5"/>
      <c r="C83" s="23"/>
      <c r="D83" s="4" t="s">
        <v>127</v>
      </c>
      <c r="E83" s="13"/>
      <c r="F83" s="1"/>
      <c r="G83" s="5"/>
      <c r="H83" s="5"/>
      <c r="I83" s="2"/>
      <c r="J83" s="2"/>
    </row>
    <row r="84" spans="1:10" x14ac:dyDescent="0.25">
      <c r="A84" s="5" t="s">
        <v>143</v>
      </c>
      <c r="B84" s="5" t="s">
        <v>178</v>
      </c>
      <c r="C84" s="23"/>
      <c r="D84" s="5" t="s">
        <v>219</v>
      </c>
      <c r="E84" s="13" t="s">
        <v>128</v>
      </c>
      <c r="F84" s="1">
        <v>480</v>
      </c>
      <c r="G84" s="1">
        <v>1.66</v>
      </c>
      <c r="H84" s="5"/>
      <c r="I84" s="2">
        <f t="shared" si="0"/>
        <v>1.66</v>
      </c>
      <c r="J84" s="2">
        <f t="shared" si="1"/>
        <v>796.8</v>
      </c>
    </row>
    <row r="85" spans="1:10" x14ac:dyDescent="0.25">
      <c r="A85" s="5" t="s">
        <v>144</v>
      </c>
      <c r="B85" s="5" t="s">
        <v>178</v>
      </c>
      <c r="C85" s="63"/>
      <c r="D85" s="29" t="s">
        <v>225</v>
      </c>
      <c r="E85" s="13" t="s">
        <v>224</v>
      </c>
      <c r="F85" s="1">
        <v>480</v>
      </c>
      <c r="G85" s="5">
        <v>0.5</v>
      </c>
      <c r="H85" s="5"/>
      <c r="I85" s="2">
        <f t="shared" si="0"/>
        <v>0.5</v>
      </c>
      <c r="J85" s="2">
        <f t="shared" si="1"/>
        <v>240</v>
      </c>
    </row>
    <row r="86" spans="1:10" ht="60" x14ac:dyDescent="0.25">
      <c r="A86" s="5" t="s">
        <v>245</v>
      </c>
      <c r="B86" s="5" t="s">
        <v>182</v>
      </c>
      <c r="C86" s="23">
        <v>1321</v>
      </c>
      <c r="D86" s="12" t="s">
        <v>246</v>
      </c>
      <c r="E86" s="13" t="s">
        <v>60</v>
      </c>
      <c r="F86" s="1">
        <v>43.2</v>
      </c>
      <c r="G86" s="5">
        <v>8.49</v>
      </c>
      <c r="H86" s="5"/>
      <c r="I86" s="2">
        <f t="shared" si="0"/>
        <v>8.49</v>
      </c>
      <c r="J86" s="2">
        <f t="shared" si="1"/>
        <v>366.77</v>
      </c>
    </row>
    <row r="87" spans="1:10" x14ac:dyDescent="0.25">
      <c r="A87" s="4" t="s">
        <v>134</v>
      </c>
      <c r="B87" s="5"/>
      <c r="C87" s="23"/>
      <c r="D87" s="4" t="s">
        <v>129</v>
      </c>
      <c r="E87" s="13"/>
      <c r="F87" s="1"/>
      <c r="G87" s="5"/>
      <c r="H87" s="5"/>
      <c r="I87" s="2"/>
      <c r="J87" s="2"/>
    </row>
    <row r="88" spans="1:10" ht="75" x14ac:dyDescent="0.25">
      <c r="A88" s="5" t="s">
        <v>145</v>
      </c>
      <c r="B88" s="5" t="s">
        <v>182</v>
      </c>
      <c r="C88" s="23">
        <v>1330</v>
      </c>
      <c r="D88" s="12" t="s">
        <v>247</v>
      </c>
      <c r="E88" s="13" t="s">
        <v>60</v>
      </c>
      <c r="F88" s="1">
        <v>17.920000000000002</v>
      </c>
      <c r="G88" s="5">
        <v>8.16</v>
      </c>
      <c r="H88" s="5"/>
      <c r="I88" s="2">
        <f t="shared" si="0"/>
        <v>8.16</v>
      </c>
      <c r="J88" s="2">
        <f t="shared" si="1"/>
        <v>146.22999999999999</v>
      </c>
    </row>
    <row r="89" spans="1:10" x14ac:dyDescent="0.25">
      <c r="A89" s="5" t="s">
        <v>146</v>
      </c>
      <c r="B89" s="5" t="s">
        <v>178</v>
      </c>
      <c r="C89" s="23"/>
      <c r="D89" s="5" t="s">
        <v>218</v>
      </c>
      <c r="E89" s="13" t="s">
        <v>128</v>
      </c>
      <c r="F89" s="1">
        <v>180</v>
      </c>
      <c r="G89" s="1">
        <v>1.66</v>
      </c>
      <c r="H89" s="5"/>
      <c r="I89" s="2">
        <f t="shared" si="0"/>
        <v>1.66</v>
      </c>
      <c r="J89" s="2">
        <f t="shared" si="1"/>
        <v>298.8</v>
      </c>
    </row>
    <row r="90" spans="1:10" x14ac:dyDescent="0.25">
      <c r="A90" s="4" t="s">
        <v>158</v>
      </c>
      <c r="B90" s="5"/>
      <c r="C90" s="23"/>
      <c r="D90" s="4" t="s">
        <v>181</v>
      </c>
      <c r="E90" s="13"/>
      <c r="F90" s="1"/>
      <c r="G90" s="5"/>
      <c r="H90" s="5"/>
      <c r="I90" s="2"/>
      <c r="J90" s="2"/>
    </row>
    <row r="91" spans="1:10" ht="30" x14ac:dyDescent="0.25">
      <c r="A91" s="5" t="s">
        <v>159</v>
      </c>
      <c r="B91" s="5" t="s">
        <v>31</v>
      </c>
      <c r="C91" s="8" t="s">
        <v>58</v>
      </c>
      <c r="D91" s="9" t="s">
        <v>59</v>
      </c>
      <c r="E91" s="10" t="s">
        <v>60</v>
      </c>
      <c r="F91" s="1">
        <f>101+6.73</f>
        <v>107.73</v>
      </c>
      <c r="G91" s="11">
        <v>8.1199999999999992</v>
      </c>
      <c r="H91" s="11">
        <v>2.39</v>
      </c>
      <c r="I91" s="2">
        <f t="shared" si="0"/>
        <v>10.51</v>
      </c>
      <c r="J91" s="2">
        <f t="shared" si="1"/>
        <v>1132.24</v>
      </c>
    </row>
    <row r="92" spans="1:10" ht="90" x14ac:dyDescent="0.25">
      <c r="A92" s="5" t="s">
        <v>186</v>
      </c>
      <c r="B92" s="5" t="s">
        <v>182</v>
      </c>
      <c r="C92" s="23">
        <v>7156</v>
      </c>
      <c r="D92" s="12" t="s">
        <v>183</v>
      </c>
      <c r="E92" s="13" t="s">
        <v>30</v>
      </c>
      <c r="F92" s="1">
        <f>27+1.8</f>
        <v>28.8</v>
      </c>
      <c r="G92" s="5">
        <v>25.97</v>
      </c>
      <c r="H92" s="5"/>
      <c r="I92" s="2">
        <f t="shared" si="0"/>
        <v>25.97</v>
      </c>
      <c r="J92" s="2">
        <f t="shared" si="1"/>
        <v>747.94</v>
      </c>
    </row>
    <row r="93" spans="1:10" ht="30" x14ac:dyDescent="0.25">
      <c r="A93" s="5" t="s">
        <v>242</v>
      </c>
      <c r="B93" s="5" t="s">
        <v>31</v>
      </c>
      <c r="C93" s="8" t="s">
        <v>124</v>
      </c>
      <c r="D93" s="9" t="s">
        <v>125</v>
      </c>
      <c r="E93" s="10" t="s">
        <v>30</v>
      </c>
      <c r="F93" s="1">
        <f>3.8+0.25</f>
        <v>4.05</v>
      </c>
      <c r="G93" s="11">
        <v>137.97999999999999</v>
      </c>
      <c r="H93" s="11">
        <v>57.65</v>
      </c>
      <c r="I93" s="2">
        <f t="shared" si="0"/>
        <v>195.63</v>
      </c>
      <c r="J93" s="2">
        <f t="shared" si="1"/>
        <v>792.3</v>
      </c>
    </row>
    <row r="94" spans="1:10" ht="30" x14ac:dyDescent="0.25">
      <c r="A94" s="5" t="s">
        <v>243</v>
      </c>
      <c r="B94" s="5" t="s">
        <v>31</v>
      </c>
      <c r="C94" s="8" t="s">
        <v>107</v>
      </c>
      <c r="D94" s="9" t="s">
        <v>108</v>
      </c>
      <c r="E94" s="10" t="s">
        <v>36</v>
      </c>
      <c r="F94" s="1">
        <f>1.35+0.09</f>
        <v>1.4400000000000002</v>
      </c>
      <c r="G94" s="11">
        <v>408.26</v>
      </c>
      <c r="H94" s="11">
        <v>111.42</v>
      </c>
      <c r="I94" s="2">
        <f t="shared" si="0"/>
        <v>519.67999999999995</v>
      </c>
      <c r="J94" s="2">
        <f t="shared" si="1"/>
        <v>748.34</v>
      </c>
    </row>
    <row r="95" spans="1:10" ht="30" x14ac:dyDescent="0.25">
      <c r="A95" s="5" t="s">
        <v>253</v>
      </c>
      <c r="B95" s="5" t="s">
        <v>31</v>
      </c>
      <c r="C95" s="8" t="s">
        <v>67</v>
      </c>
      <c r="D95" s="9" t="s">
        <v>68</v>
      </c>
      <c r="E95" s="10" t="s">
        <v>36</v>
      </c>
      <c r="F95" s="1">
        <f>1.35+0.09</f>
        <v>1.4400000000000002</v>
      </c>
      <c r="G95" s="11"/>
      <c r="H95" s="11">
        <v>108.2</v>
      </c>
      <c r="I95" s="2">
        <f>+G95+H95</f>
        <v>108.2</v>
      </c>
      <c r="J95" s="2">
        <f>ROUND(F95*I95,2)</f>
        <v>155.81</v>
      </c>
    </row>
    <row r="96" spans="1:10" ht="60" x14ac:dyDescent="0.25">
      <c r="A96" s="4" t="s">
        <v>160</v>
      </c>
      <c r="B96" s="5" t="s">
        <v>31</v>
      </c>
      <c r="C96" s="8" t="s">
        <v>173</v>
      </c>
      <c r="D96" s="9" t="s">
        <v>270</v>
      </c>
      <c r="E96" s="10" t="s">
        <v>36</v>
      </c>
      <c r="F96" s="1">
        <f>2.51*0.03*45</f>
        <v>3.3884999999999996</v>
      </c>
      <c r="G96" s="11">
        <v>469.53</v>
      </c>
      <c r="H96" s="11">
        <v>293.51</v>
      </c>
      <c r="I96" s="2">
        <f>+G96+H96</f>
        <v>763.04</v>
      </c>
      <c r="J96" s="2">
        <f>ROUND(F96*I96,2)</f>
        <v>2585.56</v>
      </c>
    </row>
    <row r="97" spans="1:10" x14ac:dyDescent="0.25">
      <c r="A97" s="4" t="s">
        <v>254</v>
      </c>
      <c r="B97" s="5"/>
      <c r="C97" s="4"/>
      <c r="D97" s="4" t="s">
        <v>259</v>
      </c>
      <c r="E97" s="4"/>
      <c r="F97" s="5"/>
      <c r="G97" s="4"/>
      <c r="H97" s="5"/>
      <c r="I97" s="2"/>
      <c r="J97" s="2"/>
    </row>
    <row r="98" spans="1:10" ht="75" x14ac:dyDescent="0.25">
      <c r="A98" s="83" t="s">
        <v>265</v>
      </c>
      <c r="B98" s="5" t="s">
        <v>31</v>
      </c>
      <c r="C98" s="8" t="s">
        <v>263</v>
      </c>
      <c r="D98" s="9" t="s">
        <v>266</v>
      </c>
      <c r="E98" s="10" t="s">
        <v>264</v>
      </c>
      <c r="F98" s="1">
        <v>360</v>
      </c>
      <c r="G98" s="11">
        <v>8.2799999999999994</v>
      </c>
      <c r="H98" s="11">
        <v>2</v>
      </c>
      <c r="I98" s="2">
        <f>+G98+H98</f>
        <v>10.28</v>
      </c>
      <c r="J98" s="2">
        <f>ROUND(F98*I98,2)</f>
        <v>3700.8</v>
      </c>
    </row>
    <row r="99" spans="1:10" x14ac:dyDescent="0.25">
      <c r="A99" s="4" t="s">
        <v>260</v>
      </c>
      <c r="B99" s="5"/>
      <c r="C99" s="4"/>
      <c r="D99" s="4" t="s">
        <v>261</v>
      </c>
      <c r="E99" s="4"/>
      <c r="F99" s="1"/>
      <c r="G99" s="4"/>
      <c r="H99" s="1"/>
      <c r="I99" s="2"/>
      <c r="J99" s="2"/>
    </row>
    <row r="100" spans="1:10" ht="30" x14ac:dyDescent="0.25">
      <c r="A100" s="4"/>
      <c r="B100" s="5" t="s">
        <v>182</v>
      </c>
      <c r="C100" s="83">
        <v>88274</v>
      </c>
      <c r="D100" s="9" t="s">
        <v>267</v>
      </c>
      <c r="E100" s="10" t="s">
        <v>268</v>
      </c>
      <c r="F100" s="1">
        <f>(43.8+115.5+27)</f>
        <v>186.3</v>
      </c>
      <c r="G100" s="4"/>
      <c r="H100" s="1"/>
      <c r="I100" s="2">
        <v>32.08</v>
      </c>
      <c r="J100" s="2">
        <f>ROUND(F100*I100,2)</f>
        <v>5976.5</v>
      </c>
    </row>
    <row r="101" spans="1:10" ht="30" x14ac:dyDescent="0.25">
      <c r="A101" s="4"/>
      <c r="B101" s="5" t="s">
        <v>182</v>
      </c>
      <c r="C101" s="83">
        <v>88316</v>
      </c>
      <c r="D101" s="9" t="s">
        <v>269</v>
      </c>
      <c r="E101" s="10" t="s">
        <v>268</v>
      </c>
      <c r="F101" s="1">
        <f>(43.8+115.5+27)</f>
        <v>186.3</v>
      </c>
      <c r="G101" s="4"/>
      <c r="H101" s="1"/>
      <c r="I101" s="2">
        <v>27.55</v>
      </c>
      <c r="J101" s="2">
        <f>ROUND(F101*I101,2)</f>
        <v>5132.57</v>
      </c>
    </row>
    <row r="102" spans="1:10" x14ac:dyDescent="0.25">
      <c r="A102" s="4" t="s">
        <v>262</v>
      </c>
      <c r="B102" s="5"/>
      <c r="C102" s="23"/>
      <c r="D102" s="4" t="s">
        <v>162</v>
      </c>
      <c r="E102" s="13"/>
      <c r="F102" s="1"/>
      <c r="G102" s="5"/>
      <c r="H102" s="5"/>
      <c r="I102" s="2"/>
      <c r="J102" s="2"/>
    </row>
    <row r="103" spans="1:10" ht="30" x14ac:dyDescent="0.25">
      <c r="A103" s="5" t="s">
        <v>161</v>
      </c>
      <c r="B103" s="5" t="s">
        <v>31</v>
      </c>
      <c r="C103" s="8" t="s">
        <v>163</v>
      </c>
      <c r="D103" s="9" t="s">
        <v>164</v>
      </c>
      <c r="E103" s="10" t="s">
        <v>30</v>
      </c>
      <c r="F103" s="1">
        <v>49.73</v>
      </c>
      <c r="G103" s="11">
        <v>7.78</v>
      </c>
      <c r="H103" s="11">
        <v>19.62</v>
      </c>
      <c r="I103" s="2">
        <f t="shared" si="0"/>
        <v>27.400000000000002</v>
      </c>
      <c r="J103" s="2">
        <f t="shared" si="1"/>
        <v>1362.6</v>
      </c>
    </row>
    <row r="104" spans="1:10" x14ac:dyDescent="0.25">
      <c r="A104" s="14" t="s">
        <v>21</v>
      </c>
      <c r="B104" s="15"/>
      <c r="C104" s="57"/>
      <c r="D104" s="14" t="s">
        <v>22</v>
      </c>
      <c r="E104" s="60"/>
      <c r="F104" s="16"/>
      <c r="G104" s="15"/>
      <c r="H104" s="15"/>
      <c r="I104" s="18"/>
      <c r="J104" s="19">
        <f>SUM(J105:J107)</f>
        <v>5243.02</v>
      </c>
    </row>
    <row r="105" spans="1:10" ht="60" x14ac:dyDescent="0.25">
      <c r="A105" s="5" t="s">
        <v>149</v>
      </c>
      <c r="B105" s="5" t="s">
        <v>31</v>
      </c>
      <c r="C105" s="8" t="s">
        <v>147</v>
      </c>
      <c r="D105" s="9" t="s">
        <v>148</v>
      </c>
      <c r="E105" s="10" t="s">
        <v>50</v>
      </c>
      <c r="F105" s="1">
        <v>47.25</v>
      </c>
      <c r="G105" s="11">
        <v>27.08</v>
      </c>
      <c r="H105" s="11">
        <v>41.08</v>
      </c>
      <c r="I105" s="2">
        <f t="shared" si="0"/>
        <v>68.16</v>
      </c>
      <c r="J105" s="2">
        <f t="shared" si="1"/>
        <v>3220.56</v>
      </c>
    </row>
    <row r="106" spans="1:10" ht="60" x14ac:dyDescent="0.25">
      <c r="A106" s="5" t="s">
        <v>152</v>
      </c>
      <c r="B106" s="5" t="s">
        <v>31</v>
      </c>
      <c r="C106" s="8" t="s">
        <v>150</v>
      </c>
      <c r="D106" s="9" t="s">
        <v>151</v>
      </c>
      <c r="E106" s="10" t="s">
        <v>50</v>
      </c>
      <c r="F106" s="1">
        <v>12.12</v>
      </c>
      <c r="G106" s="11">
        <v>23.96</v>
      </c>
      <c r="H106" s="11">
        <v>50.22</v>
      </c>
      <c r="I106" s="2">
        <f t="shared" si="0"/>
        <v>74.180000000000007</v>
      </c>
      <c r="J106" s="2">
        <f t="shared" si="1"/>
        <v>899.06</v>
      </c>
    </row>
    <row r="107" spans="1:10" ht="30" x14ac:dyDescent="0.25">
      <c r="A107" s="5" t="s">
        <v>194</v>
      </c>
      <c r="B107" s="5" t="s">
        <v>178</v>
      </c>
      <c r="C107" s="8"/>
      <c r="D107" s="9" t="s">
        <v>195</v>
      </c>
      <c r="E107" s="10" t="s">
        <v>128</v>
      </c>
      <c r="F107" s="1">
        <v>2</v>
      </c>
      <c r="G107" s="11">
        <v>561.70000000000005</v>
      </c>
      <c r="H107" s="11"/>
      <c r="I107" s="2">
        <f t="shared" si="0"/>
        <v>561.70000000000005</v>
      </c>
      <c r="J107" s="2">
        <f t="shared" si="1"/>
        <v>1123.4000000000001</v>
      </c>
    </row>
    <row r="108" spans="1:10" x14ac:dyDescent="0.25">
      <c r="A108" s="14" t="s">
        <v>23</v>
      </c>
      <c r="B108" s="15"/>
      <c r="C108" s="57"/>
      <c r="D108" s="14" t="s">
        <v>26</v>
      </c>
      <c r="E108" s="60"/>
      <c r="F108" s="16"/>
      <c r="G108" s="15"/>
      <c r="H108" s="15"/>
      <c r="I108" s="18"/>
      <c r="J108" s="19">
        <f>SUM(J109:J114)</f>
        <v>3430.52</v>
      </c>
    </row>
    <row r="109" spans="1:10" ht="30" x14ac:dyDescent="0.25">
      <c r="A109" s="4" t="s">
        <v>153</v>
      </c>
      <c r="B109" s="5" t="s">
        <v>31</v>
      </c>
      <c r="C109" s="8" t="s">
        <v>169</v>
      </c>
      <c r="D109" s="9" t="s">
        <v>170</v>
      </c>
      <c r="E109" s="10" t="s">
        <v>30</v>
      </c>
      <c r="F109" s="1">
        <v>35.200000000000003</v>
      </c>
      <c r="G109" s="11">
        <v>0.95</v>
      </c>
      <c r="H109" s="11">
        <v>0.76</v>
      </c>
      <c r="I109" s="2">
        <f t="shared" si="0"/>
        <v>1.71</v>
      </c>
      <c r="J109" s="2">
        <f t="shared" ref="J109" si="8">ROUND(F109*I109,2)</f>
        <v>60.19</v>
      </c>
    </row>
    <row r="110" spans="1:10" ht="30" x14ac:dyDescent="0.25">
      <c r="A110" s="5" t="s">
        <v>154</v>
      </c>
      <c r="B110" s="5" t="s">
        <v>31</v>
      </c>
      <c r="C110" s="8" t="s">
        <v>165</v>
      </c>
      <c r="D110" s="9" t="s">
        <v>166</v>
      </c>
      <c r="E110" s="10" t="s">
        <v>30</v>
      </c>
      <c r="F110" s="1">
        <v>22.5</v>
      </c>
      <c r="G110" s="11">
        <v>10.58</v>
      </c>
      <c r="H110" s="11">
        <v>3.13</v>
      </c>
      <c r="I110" s="2">
        <f t="shared" si="0"/>
        <v>13.71</v>
      </c>
      <c r="J110" s="2">
        <f t="shared" si="1"/>
        <v>308.48</v>
      </c>
    </row>
    <row r="111" spans="1:10" ht="30" x14ac:dyDescent="0.25">
      <c r="A111" s="5" t="s">
        <v>155</v>
      </c>
      <c r="B111" s="5" t="s">
        <v>31</v>
      </c>
      <c r="C111" s="8" t="s">
        <v>167</v>
      </c>
      <c r="D111" s="9" t="s">
        <v>168</v>
      </c>
      <c r="E111" s="10" t="s">
        <v>36</v>
      </c>
      <c r="F111" s="1">
        <v>1.1000000000000001</v>
      </c>
      <c r="G111" s="11">
        <v>91.12</v>
      </c>
      <c r="H111" s="11">
        <v>290.77999999999997</v>
      </c>
      <c r="I111" s="2">
        <f t="shared" si="0"/>
        <v>381.9</v>
      </c>
      <c r="J111" s="2">
        <f t="shared" si="1"/>
        <v>420.09</v>
      </c>
    </row>
    <row r="112" spans="1:10" ht="30" x14ac:dyDescent="0.25">
      <c r="A112" s="5" t="s">
        <v>156</v>
      </c>
      <c r="B112" s="5" t="s">
        <v>31</v>
      </c>
      <c r="C112" s="8" t="s">
        <v>107</v>
      </c>
      <c r="D112" s="9" t="s">
        <v>108</v>
      </c>
      <c r="E112" s="10" t="s">
        <v>36</v>
      </c>
      <c r="F112" s="1">
        <v>1.1000000000000001</v>
      </c>
      <c r="G112" s="11">
        <v>408.26</v>
      </c>
      <c r="H112" s="11">
        <v>111.42</v>
      </c>
      <c r="I112" s="2">
        <f t="shared" si="0"/>
        <v>519.67999999999995</v>
      </c>
      <c r="J112" s="2">
        <f t="shared" si="1"/>
        <v>571.65</v>
      </c>
    </row>
    <row r="113" spans="1:10" ht="30" x14ac:dyDescent="0.25">
      <c r="A113" s="5" t="s">
        <v>157</v>
      </c>
      <c r="B113" s="5" t="s">
        <v>31</v>
      </c>
      <c r="C113" s="8" t="s">
        <v>171</v>
      </c>
      <c r="D113" s="9" t="s">
        <v>172</v>
      </c>
      <c r="E113" s="10" t="s">
        <v>36</v>
      </c>
      <c r="F113" s="1">
        <v>1.76</v>
      </c>
      <c r="G113" s="11">
        <v>423.13</v>
      </c>
      <c r="H113" s="11">
        <v>293.51</v>
      </c>
      <c r="I113" s="2">
        <f t="shared" si="0"/>
        <v>716.64</v>
      </c>
      <c r="J113" s="2">
        <f t="shared" si="1"/>
        <v>1261.29</v>
      </c>
    </row>
    <row r="114" spans="1:10" ht="30" x14ac:dyDescent="0.25">
      <c r="A114" s="5" t="s">
        <v>190</v>
      </c>
      <c r="B114" s="5" t="s">
        <v>31</v>
      </c>
      <c r="C114" s="8" t="s">
        <v>173</v>
      </c>
      <c r="D114" s="9" t="s">
        <v>174</v>
      </c>
      <c r="E114" s="10" t="s">
        <v>36</v>
      </c>
      <c r="F114" s="1">
        <v>1.06</v>
      </c>
      <c r="G114" s="11">
        <v>469.53</v>
      </c>
      <c r="H114" s="11">
        <v>293.51</v>
      </c>
      <c r="I114" s="2">
        <f t="shared" si="0"/>
        <v>763.04</v>
      </c>
      <c r="J114" s="2">
        <f t="shared" si="1"/>
        <v>808.82</v>
      </c>
    </row>
    <row r="115" spans="1:10" x14ac:dyDescent="0.25">
      <c r="A115" s="14" t="s">
        <v>24</v>
      </c>
      <c r="B115" s="15"/>
      <c r="C115" s="57"/>
      <c r="D115" s="14" t="s">
        <v>27</v>
      </c>
      <c r="E115" s="60"/>
      <c r="F115" s="16"/>
      <c r="G115" s="15"/>
      <c r="H115" s="15"/>
      <c r="I115" s="18"/>
      <c r="J115" s="19">
        <f>SUM(J116:J119)</f>
        <v>1097.05</v>
      </c>
    </row>
    <row r="116" spans="1:10" ht="45" x14ac:dyDescent="0.25">
      <c r="A116" s="5" t="s">
        <v>187</v>
      </c>
      <c r="B116" s="5" t="s">
        <v>31</v>
      </c>
      <c r="C116" s="8" t="s">
        <v>175</v>
      </c>
      <c r="D116" s="9" t="s">
        <v>176</v>
      </c>
      <c r="E116" s="10" t="s">
        <v>30</v>
      </c>
      <c r="F116" s="1">
        <v>28</v>
      </c>
      <c r="G116" s="11">
        <v>3.37</v>
      </c>
      <c r="H116" s="11">
        <v>0.15</v>
      </c>
      <c r="I116" s="2">
        <f t="shared" si="0"/>
        <v>3.52</v>
      </c>
      <c r="J116" s="2">
        <f t="shared" si="1"/>
        <v>98.56</v>
      </c>
    </row>
    <row r="117" spans="1:10" x14ac:dyDescent="0.25">
      <c r="A117" s="5" t="s">
        <v>188</v>
      </c>
      <c r="B117" s="5" t="s">
        <v>31</v>
      </c>
      <c r="C117" s="8" t="s">
        <v>200</v>
      </c>
      <c r="D117" s="9" t="s">
        <v>201</v>
      </c>
      <c r="E117" s="10" t="s">
        <v>36</v>
      </c>
      <c r="F117" s="1">
        <v>0.84</v>
      </c>
      <c r="G117" s="11">
        <v>180.74</v>
      </c>
      <c r="H117" s="11">
        <v>27.86</v>
      </c>
      <c r="I117" s="2">
        <f t="shared" si="0"/>
        <v>208.60000000000002</v>
      </c>
      <c r="J117" s="2">
        <f t="shared" si="1"/>
        <v>175.22</v>
      </c>
    </row>
    <row r="118" spans="1:10" x14ac:dyDescent="0.25">
      <c r="A118" s="5"/>
      <c r="B118" s="5" t="s">
        <v>31</v>
      </c>
      <c r="C118" s="8" t="s">
        <v>198</v>
      </c>
      <c r="D118" s="9" t="s">
        <v>199</v>
      </c>
      <c r="E118" s="10" t="s">
        <v>36</v>
      </c>
      <c r="F118" s="1">
        <v>1.4</v>
      </c>
      <c r="G118" s="11">
        <v>479.85</v>
      </c>
      <c r="H118" s="5"/>
      <c r="I118" s="2">
        <f t="shared" si="0"/>
        <v>479.85</v>
      </c>
      <c r="J118" s="2">
        <f t="shared" ref="J118:J119" si="9">ROUND(F118*I118,2)</f>
        <v>671.79</v>
      </c>
    </row>
    <row r="119" spans="1:10" ht="30" x14ac:dyDescent="0.25">
      <c r="A119" s="5" t="s">
        <v>191</v>
      </c>
      <c r="B119" s="5" t="s">
        <v>31</v>
      </c>
      <c r="C119" s="8" t="s">
        <v>67</v>
      </c>
      <c r="D119" s="9" t="s">
        <v>68</v>
      </c>
      <c r="E119" s="10" t="s">
        <v>36</v>
      </c>
      <c r="F119" s="1">
        <v>1.4</v>
      </c>
      <c r="G119" s="5"/>
      <c r="H119" s="11">
        <v>108.2</v>
      </c>
      <c r="I119" s="2">
        <f t="shared" si="0"/>
        <v>108.2</v>
      </c>
      <c r="J119" s="2">
        <f t="shared" si="9"/>
        <v>151.47999999999999</v>
      </c>
    </row>
    <row r="120" spans="1:10" ht="30" x14ac:dyDescent="0.25">
      <c r="A120" s="14" t="s">
        <v>25</v>
      </c>
      <c r="B120" s="15"/>
      <c r="C120" s="24"/>
      <c r="D120" s="25" t="s">
        <v>193</v>
      </c>
      <c r="E120" s="26"/>
      <c r="F120" s="16"/>
      <c r="G120" s="27"/>
      <c r="H120" s="27"/>
      <c r="I120" s="18"/>
      <c r="J120" s="19">
        <f>+J122+J121+J123</f>
        <v>3235.47</v>
      </c>
    </row>
    <row r="121" spans="1:10" ht="60" x14ac:dyDescent="0.25">
      <c r="A121" s="4" t="s">
        <v>189</v>
      </c>
      <c r="B121" s="5" t="s">
        <v>31</v>
      </c>
      <c r="C121" s="8" t="s">
        <v>173</v>
      </c>
      <c r="D121" s="9" t="s">
        <v>256</v>
      </c>
      <c r="E121" s="10" t="s">
        <v>36</v>
      </c>
      <c r="F121" s="1">
        <f>27*0.03</f>
        <v>0.80999999999999994</v>
      </c>
      <c r="G121" s="11">
        <v>469.53</v>
      </c>
      <c r="H121" s="11">
        <v>293.51</v>
      </c>
      <c r="I121" s="2">
        <f t="shared" ref="I121" si="10">+G121+H121</f>
        <v>763.04</v>
      </c>
      <c r="J121" s="2">
        <f t="shared" ref="J121" si="11">ROUND(F121*I121,2)</f>
        <v>618.05999999999995</v>
      </c>
    </row>
    <row r="122" spans="1:10" ht="45" x14ac:dyDescent="0.25">
      <c r="A122" s="5" t="s">
        <v>257</v>
      </c>
      <c r="B122" s="5" t="s">
        <v>182</v>
      </c>
      <c r="C122" s="8" t="s">
        <v>196</v>
      </c>
      <c r="D122" s="29" t="s">
        <v>197</v>
      </c>
      <c r="E122" s="13" t="s">
        <v>30</v>
      </c>
      <c r="F122" s="1">
        <v>27</v>
      </c>
      <c r="G122" s="11">
        <v>55.35</v>
      </c>
      <c r="H122" s="11">
        <v>18.7</v>
      </c>
      <c r="I122" s="2">
        <f t="shared" si="0"/>
        <v>74.05</v>
      </c>
      <c r="J122" s="2">
        <f t="shared" ref="J122" si="12">ROUND(F122*I122,2)</f>
        <v>1999.35</v>
      </c>
    </row>
    <row r="123" spans="1:10" ht="60" x14ac:dyDescent="0.25">
      <c r="A123" s="5" t="s">
        <v>258</v>
      </c>
      <c r="B123" s="5" t="s">
        <v>31</v>
      </c>
      <c r="C123" s="8" t="s">
        <v>173</v>
      </c>
      <c r="D123" s="9" t="s">
        <v>255</v>
      </c>
      <c r="E123" s="10" t="s">
        <v>36</v>
      </c>
      <c r="F123" s="1">
        <f>27*0.03</f>
        <v>0.80999999999999994</v>
      </c>
      <c r="G123" s="11">
        <v>469.53</v>
      </c>
      <c r="H123" s="11">
        <v>293.51</v>
      </c>
      <c r="I123" s="2">
        <f t="shared" ref="I123" si="13">+G123+H123</f>
        <v>763.04</v>
      </c>
      <c r="J123" s="2">
        <f t="shared" ref="J123" si="14">ROUND(F123*I123,2)</f>
        <v>618.05999999999995</v>
      </c>
    </row>
    <row r="124" spans="1:10" x14ac:dyDescent="0.25">
      <c r="A124" s="14" t="s">
        <v>179</v>
      </c>
      <c r="B124" s="14"/>
      <c r="C124" s="59"/>
      <c r="D124" s="14" t="s">
        <v>180</v>
      </c>
      <c r="E124" s="62"/>
      <c r="F124" s="20"/>
      <c r="G124" s="14"/>
      <c r="H124" s="14"/>
      <c r="I124" s="19"/>
      <c r="J124" s="19">
        <f>J125</f>
        <v>454.69</v>
      </c>
    </row>
    <row r="125" spans="1:10" x14ac:dyDescent="0.25">
      <c r="A125" s="5" t="s">
        <v>228</v>
      </c>
      <c r="B125" s="5" t="s">
        <v>31</v>
      </c>
      <c r="C125" s="8" t="s">
        <v>184</v>
      </c>
      <c r="D125" s="9" t="s">
        <v>185</v>
      </c>
      <c r="E125" s="13" t="s">
        <v>30</v>
      </c>
      <c r="F125" s="1">
        <v>38.5</v>
      </c>
      <c r="G125" s="11"/>
      <c r="H125" s="11">
        <v>11.81</v>
      </c>
      <c r="I125" s="2">
        <f t="shared" si="0"/>
        <v>11.81</v>
      </c>
      <c r="J125" s="2">
        <f>ROUND(F125*I125,2)</f>
        <v>454.69</v>
      </c>
    </row>
    <row r="126" spans="1:10" x14ac:dyDescent="0.25">
      <c r="A126" s="84" t="s">
        <v>131</v>
      </c>
      <c r="B126" s="84"/>
      <c r="C126" s="84"/>
      <c r="D126" s="84"/>
      <c r="E126" s="84"/>
      <c r="F126" s="84"/>
      <c r="G126" s="84"/>
      <c r="H126" s="84"/>
      <c r="I126" s="84"/>
      <c r="J126" s="28">
        <f>J115+J108+J104+J34+J18+J16+J10+J124+J120</f>
        <v>105497.56</v>
      </c>
    </row>
    <row r="127" spans="1:10" x14ac:dyDescent="0.25">
      <c r="A127" s="84" t="s">
        <v>130</v>
      </c>
      <c r="B127" s="84"/>
      <c r="C127" s="84"/>
      <c r="D127" s="84"/>
      <c r="E127" s="84"/>
      <c r="F127" s="84"/>
      <c r="G127" s="84"/>
      <c r="H127" s="84"/>
      <c r="I127" s="84"/>
      <c r="J127" s="28">
        <f>+ROUND(J126*0.2,2)</f>
        <v>21099.51</v>
      </c>
    </row>
    <row r="128" spans="1:10" x14ac:dyDescent="0.25">
      <c r="A128" s="84" t="s">
        <v>33</v>
      </c>
      <c r="B128" s="84"/>
      <c r="C128" s="84"/>
      <c r="D128" s="84"/>
      <c r="E128" s="84"/>
      <c r="F128" s="84"/>
      <c r="G128" s="84"/>
      <c r="H128" s="84"/>
      <c r="I128" s="84"/>
      <c r="J128" s="28">
        <f>J127+J126</f>
        <v>126597.06999999999</v>
      </c>
    </row>
    <row r="129" spans="9:10" x14ac:dyDescent="0.25">
      <c r="I129" s="7"/>
      <c r="J129" s="7"/>
    </row>
    <row r="130" spans="9:10" x14ac:dyDescent="0.25">
      <c r="I130" s="7"/>
      <c r="J130" s="7"/>
    </row>
    <row r="131" spans="9:10" x14ac:dyDescent="0.25">
      <c r="I131" s="7"/>
    </row>
    <row r="132" spans="9:10" x14ac:dyDescent="0.25">
      <c r="I132" s="7"/>
    </row>
    <row r="133" spans="9:10" x14ac:dyDescent="0.25">
      <c r="I133" s="7"/>
      <c r="J133" s="7"/>
    </row>
    <row r="134" spans="9:10" x14ac:dyDescent="0.25">
      <c r="I134" s="7"/>
      <c r="J134" s="7"/>
    </row>
    <row r="135" spans="9:10" x14ac:dyDescent="0.25">
      <c r="I135" s="7"/>
      <c r="J135" s="7"/>
    </row>
    <row r="136" spans="9:10" x14ac:dyDescent="0.25">
      <c r="I136" s="7"/>
      <c r="J136" s="7"/>
    </row>
    <row r="137" spans="9:10" x14ac:dyDescent="0.25">
      <c r="I137" s="7"/>
      <c r="J137" s="7"/>
    </row>
    <row r="138" spans="9:10" x14ac:dyDescent="0.25">
      <c r="I138" s="7"/>
      <c r="J138" s="7"/>
    </row>
    <row r="139" spans="9:10" x14ac:dyDescent="0.25">
      <c r="I139" s="7"/>
      <c r="J139" s="7"/>
    </row>
    <row r="140" spans="9:10" x14ac:dyDescent="0.25">
      <c r="I140" s="7"/>
      <c r="J140" s="7"/>
    </row>
    <row r="141" spans="9:10" x14ac:dyDescent="0.25">
      <c r="I141" s="7"/>
      <c r="J141" s="7"/>
    </row>
    <row r="142" spans="9:10" x14ac:dyDescent="0.25">
      <c r="I142" s="7"/>
      <c r="J142" s="7"/>
    </row>
    <row r="143" spans="9:10" x14ac:dyDescent="0.25">
      <c r="I143" s="7"/>
      <c r="J143" s="7"/>
    </row>
    <row r="144" spans="9:10" x14ac:dyDescent="0.25">
      <c r="I144" s="7"/>
      <c r="J144" s="7"/>
    </row>
    <row r="145" spans="9:10" x14ac:dyDescent="0.25">
      <c r="I145" s="7"/>
      <c r="J145" s="7"/>
    </row>
    <row r="146" spans="9:10" x14ac:dyDescent="0.25">
      <c r="I146" s="7"/>
      <c r="J146" s="7"/>
    </row>
    <row r="147" spans="9:10" x14ac:dyDescent="0.25">
      <c r="I147" s="7"/>
      <c r="J147" s="7"/>
    </row>
    <row r="148" spans="9:10" x14ac:dyDescent="0.25">
      <c r="I148" s="7"/>
      <c r="J148" s="7"/>
    </row>
    <row r="149" spans="9:10" x14ac:dyDescent="0.25">
      <c r="I149" s="7"/>
      <c r="J149" s="7"/>
    </row>
    <row r="150" spans="9:10" x14ac:dyDescent="0.25">
      <c r="I150" s="7"/>
      <c r="J150" s="7"/>
    </row>
    <row r="151" spans="9:10" x14ac:dyDescent="0.25">
      <c r="I151" s="7"/>
      <c r="J151" s="7"/>
    </row>
    <row r="152" spans="9:10" x14ac:dyDescent="0.25">
      <c r="I152" s="7"/>
      <c r="J152" s="7"/>
    </row>
    <row r="153" spans="9:10" x14ac:dyDescent="0.25">
      <c r="I153" s="7"/>
      <c r="J153" s="7"/>
    </row>
    <row r="154" spans="9:10" x14ac:dyDescent="0.25">
      <c r="I154" s="7"/>
      <c r="J154" s="7"/>
    </row>
    <row r="155" spans="9:10" x14ac:dyDescent="0.25">
      <c r="I155" s="7"/>
      <c r="J155" s="7"/>
    </row>
    <row r="156" spans="9:10" x14ac:dyDescent="0.25">
      <c r="I156" s="7"/>
      <c r="J156" s="7"/>
    </row>
    <row r="157" spans="9:10" x14ac:dyDescent="0.25">
      <c r="I157" s="7"/>
      <c r="J157" s="7"/>
    </row>
    <row r="158" spans="9:10" x14ac:dyDescent="0.25">
      <c r="I158" s="7"/>
      <c r="J158" s="7"/>
    </row>
    <row r="159" spans="9:10" x14ac:dyDescent="0.25">
      <c r="I159" s="7"/>
      <c r="J159" s="7"/>
    </row>
    <row r="160" spans="9:10" x14ac:dyDescent="0.25">
      <c r="I160" s="7"/>
      <c r="J160" s="7"/>
    </row>
    <row r="161" spans="9:10" x14ac:dyDescent="0.25">
      <c r="I161" s="7"/>
      <c r="J161" s="7"/>
    </row>
    <row r="162" spans="9:10" x14ac:dyDescent="0.25">
      <c r="I162" s="7"/>
      <c r="J162" s="7"/>
    </row>
    <row r="163" spans="9:10" x14ac:dyDescent="0.25">
      <c r="I163" s="7"/>
      <c r="J163" s="7"/>
    </row>
    <row r="164" spans="9:10" x14ac:dyDescent="0.25">
      <c r="I164" s="7"/>
      <c r="J164" s="7"/>
    </row>
    <row r="165" spans="9:10" x14ac:dyDescent="0.25">
      <c r="I165" s="7"/>
      <c r="J165" s="7"/>
    </row>
    <row r="166" spans="9:10" x14ac:dyDescent="0.25">
      <c r="I166" s="7"/>
      <c r="J166" s="7"/>
    </row>
    <row r="167" spans="9:10" x14ac:dyDescent="0.25">
      <c r="I167" s="7"/>
      <c r="J167" s="7"/>
    </row>
    <row r="168" spans="9:10" x14ac:dyDescent="0.25">
      <c r="I168" s="7"/>
      <c r="J168" s="7"/>
    </row>
    <row r="169" spans="9:10" x14ac:dyDescent="0.25">
      <c r="I169" s="7"/>
      <c r="J169" s="7"/>
    </row>
    <row r="170" spans="9:10" x14ac:dyDescent="0.25">
      <c r="I170" s="7"/>
      <c r="J170" s="7"/>
    </row>
    <row r="171" spans="9:10" x14ac:dyDescent="0.25">
      <c r="I171" s="7"/>
      <c r="J171" s="7"/>
    </row>
    <row r="172" spans="9:10" x14ac:dyDescent="0.25">
      <c r="I172" s="7"/>
      <c r="J172" s="7"/>
    </row>
    <row r="173" spans="9:10" x14ac:dyDescent="0.25">
      <c r="I173" s="7"/>
      <c r="J173" s="7"/>
    </row>
    <row r="174" spans="9:10" x14ac:dyDescent="0.25">
      <c r="I174" s="7"/>
      <c r="J174" s="7"/>
    </row>
    <row r="175" spans="9:10" x14ac:dyDescent="0.25">
      <c r="I175" s="7"/>
      <c r="J175" s="7"/>
    </row>
    <row r="176" spans="9:10" x14ac:dyDescent="0.25">
      <c r="I176" s="7"/>
      <c r="J176" s="7"/>
    </row>
    <row r="177" spans="9:10" x14ac:dyDescent="0.25">
      <c r="I177" s="7"/>
      <c r="J177" s="7"/>
    </row>
    <row r="178" spans="9:10" x14ac:dyDescent="0.25">
      <c r="I178" s="7"/>
      <c r="J178" s="7"/>
    </row>
    <row r="179" spans="9:10" x14ac:dyDescent="0.25">
      <c r="I179" s="7"/>
      <c r="J179" s="7"/>
    </row>
    <row r="180" spans="9:10" x14ac:dyDescent="0.25">
      <c r="I180" s="7"/>
      <c r="J180" s="7"/>
    </row>
    <row r="181" spans="9:10" x14ac:dyDescent="0.25">
      <c r="I181" s="7"/>
      <c r="J181" s="7"/>
    </row>
    <row r="182" spans="9:10" x14ac:dyDescent="0.25">
      <c r="I182" s="7"/>
      <c r="J182" s="7"/>
    </row>
    <row r="183" spans="9:10" x14ac:dyDescent="0.25">
      <c r="I183" s="7"/>
      <c r="J183" s="7"/>
    </row>
    <row r="184" spans="9:10" x14ac:dyDescent="0.25">
      <c r="I184" s="7"/>
      <c r="J184" s="7"/>
    </row>
    <row r="185" spans="9:10" x14ac:dyDescent="0.25">
      <c r="I185" s="7"/>
      <c r="J185" s="7"/>
    </row>
    <row r="186" spans="9:10" x14ac:dyDescent="0.25">
      <c r="I186" s="7"/>
      <c r="J186" s="7"/>
    </row>
    <row r="187" spans="9:10" x14ac:dyDescent="0.25">
      <c r="I187" s="7"/>
      <c r="J187" s="7"/>
    </row>
    <row r="188" spans="9:10" x14ac:dyDescent="0.25">
      <c r="I188" s="7"/>
      <c r="J188" s="7"/>
    </row>
    <row r="189" spans="9:10" x14ac:dyDescent="0.25">
      <c r="I189" s="7"/>
      <c r="J189" s="7"/>
    </row>
    <row r="190" spans="9:10" x14ac:dyDescent="0.25">
      <c r="I190" s="7"/>
      <c r="J190" s="7"/>
    </row>
    <row r="191" spans="9:10" x14ac:dyDescent="0.25">
      <c r="I191" s="7"/>
      <c r="J191" s="7"/>
    </row>
    <row r="192" spans="9:10" x14ac:dyDescent="0.25">
      <c r="I192" s="7"/>
      <c r="J192" s="7"/>
    </row>
    <row r="193" spans="9:10" x14ac:dyDescent="0.25">
      <c r="I193" s="7"/>
      <c r="J193" s="7"/>
    </row>
    <row r="194" spans="9:10" x14ac:dyDescent="0.25">
      <c r="I194" s="7"/>
      <c r="J194" s="7"/>
    </row>
    <row r="195" spans="9:10" x14ac:dyDescent="0.25">
      <c r="I195" s="7"/>
      <c r="J195" s="7"/>
    </row>
    <row r="196" spans="9:10" x14ac:dyDescent="0.25">
      <c r="I196" s="7"/>
      <c r="J196" s="7"/>
    </row>
    <row r="197" spans="9:10" x14ac:dyDescent="0.25">
      <c r="I197" s="7"/>
      <c r="J197" s="7"/>
    </row>
    <row r="198" spans="9:10" x14ac:dyDescent="0.25">
      <c r="I198" s="7"/>
      <c r="J198" s="7"/>
    </row>
    <row r="199" spans="9:10" x14ac:dyDescent="0.25">
      <c r="I199" s="7"/>
      <c r="J199" s="7"/>
    </row>
    <row r="200" spans="9:10" x14ac:dyDescent="0.25">
      <c r="I200" s="7"/>
      <c r="J200" s="7"/>
    </row>
    <row r="201" spans="9:10" x14ac:dyDescent="0.25">
      <c r="I201" s="7"/>
      <c r="J201" s="7"/>
    </row>
    <row r="202" spans="9:10" x14ac:dyDescent="0.25">
      <c r="I202" s="7"/>
      <c r="J202" s="7"/>
    </row>
    <row r="203" spans="9:10" x14ac:dyDescent="0.25">
      <c r="I203" s="7"/>
      <c r="J203" s="7"/>
    </row>
    <row r="204" spans="9:10" x14ac:dyDescent="0.25">
      <c r="I204" s="7"/>
      <c r="J204" s="7"/>
    </row>
    <row r="205" spans="9:10" x14ac:dyDescent="0.25">
      <c r="I205" s="7"/>
      <c r="J205" s="7"/>
    </row>
    <row r="206" spans="9:10" x14ac:dyDescent="0.25">
      <c r="I206" s="7"/>
      <c r="J206" s="7"/>
    </row>
    <row r="207" spans="9:10" x14ac:dyDescent="0.25">
      <c r="I207" s="7"/>
      <c r="J207" s="7"/>
    </row>
    <row r="208" spans="9:10" x14ac:dyDescent="0.25">
      <c r="I208" s="7"/>
      <c r="J208" s="7"/>
    </row>
    <row r="209" spans="9:10" x14ac:dyDescent="0.25">
      <c r="I209" s="7"/>
      <c r="J209" s="7"/>
    </row>
    <row r="210" spans="9:10" x14ac:dyDescent="0.25">
      <c r="I210" s="7"/>
      <c r="J210" s="7"/>
    </row>
    <row r="211" spans="9:10" x14ac:dyDescent="0.25">
      <c r="I211" s="7"/>
      <c r="J211" s="7"/>
    </row>
    <row r="212" spans="9:10" x14ac:dyDescent="0.25">
      <c r="I212" s="7"/>
      <c r="J212" s="7"/>
    </row>
    <row r="213" spans="9:10" x14ac:dyDescent="0.25">
      <c r="I213" s="7"/>
      <c r="J213" s="7"/>
    </row>
    <row r="214" spans="9:10" x14ac:dyDescent="0.25">
      <c r="I214" s="7"/>
      <c r="J214" s="7"/>
    </row>
    <row r="215" spans="9:10" x14ac:dyDescent="0.25">
      <c r="I215" s="7"/>
      <c r="J215" s="7"/>
    </row>
    <row r="216" spans="9:10" x14ac:dyDescent="0.25">
      <c r="I216" s="7"/>
      <c r="J216" s="7"/>
    </row>
    <row r="217" spans="9:10" x14ac:dyDescent="0.25">
      <c r="I217" s="7"/>
      <c r="J217" s="7"/>
    </row>
    <row r="218" spans="9:10" x14ac:dyDescent="0.25">
      <c r="I218" s="7"/>
      <c r="J218" s="7"/>
    </row>
    <row r="219" spans="9:10" x14ac:dyDescent="0.25">
      <c r="I219" s="7"/>
      <c r="J219" s="7"/>
    </row>
    <row r="220" spans="9:10" x14ac:dyDescent="0.25">
      <c r="I220" s="7"/>
      <c r="J220" s="7"/>
    </row>
    <row r="221" spans="9:10" x14ac:dyDescent="0.25">
      <c r="I221" s="7"/>
      <c r="J221" s="7"/>
    </row>
    <row r="222" spans="9:10" x14ac:dyDescent="0.25">
      <c r="I222" s="7"/>
      <c r="J222" s="7"/>
    </row>
    <row r="223" spans="9:10" x14ac:dyDescent="0.25">
      <c r="I223" s="7"/>
      <c r="J223" s="7"/>
    </row>
    <row r="224" spans="9:10" x14ac:dyDescent="0.25">
      <c r="I224" s="7"/>
      <c r="J224" s="7"/>
    </row>
    <row r="225" spans="9:10" x14ac:dyDescent="0.25">
      <c r="I225" s="7"/>
      <c r="J225" s="7"/>
    </row>
    <row r="226" spans="9:10" x14ac:dyDescent="0.25">
      <c r="I226" s="7"/>
      <c r="J226" s="7"/>
    </row>
    <row r="227" spans="9:10" x14ac:dyDescent="0.25">
      <c r="I227" s="7"/>
      <c r="J227" s="7"/>
    </row>
    <row r="228" spans="9:10" x14ac:dyDescent="0.25">
      <c r="I228" s="7"/>
      <c r="J228" s="7"/>
    </row>
    <row r="229" spans="9:10" x14ac:dyDescent="0.25">
      <c r="I229" s="7"/>
      <c r="J229" s="7"/>
    </row>
    <row r="230" spans="9:10" x14ac:dyDescent="0.25">
      <c r="I230" s="7"/>
      <c r="J230" s="7"/>
    </row>
    <row r="231" spans="9:10" x14ac:dyDescent="0.25">
      <c r="I231" s="7"/>
      <c r="J231" s="7"/>
    </row>
    <row r="232" spans="9:10" x14ac:dyDescent="0.25">
      <c r="I232" s="7"/>
      <c r="J232" s="7"/>
    </row>
    <row r="233" spans="9:10" x14ac:dyDescent="0.25">
      <c r="I233" s="7"/>
      <c r="J233" s="7"/>
    </row>
    <row r="234" spans="9:10" x14ac:dyDescent="0.25">
      <c r="I234" s="7"/>
      <c r="J234" s="7"/>
    </row>
    <row r="235" spans="9:10" x14ac:dyDescent="0.25">
      <c r="I235" s="7"/>
      <c r="J235" s="7"/>
    </row>
    <row r="236" spans="9:10" x14ac:dyDescent="0.25">
      <c r="I236" s="7"/>
      <c r="J236" s="7"/>
    </row>
    <row r="237" spans="9:10" x14ac:dyDescent="0.25">
      <c r="I237" s="7"/>
      <c r="J237" s="7"/>
    </row>
    <row r="238" spans="9:10" x14ac:dyDescent="0.25">
      <c r="I238" s="7"/>
      <c r="J238" s="7"/>
    </row>
    <row r="239" spans="9:10" x14ac:dyDescent="0.25">
      <c r="I239" s="7"/>
      <c r="J239" s="7"/>
    </row>
    <row r="240" spans="9:10" x14ac:dyDescent="0.25">
      <c r="I240" s="7"/>
      <c r="J240" s="7"/>
    </row>
    <row r="241" spans="9:10" x14ac:dyDescent="0.25">
      <c r="I241" s="7"/>
      <c r="J241" s="7"/>
    </row>
    <row r="242" spans="9:10" x14ac:dyDescent="0.25">
      <c r="I242" s="7"/>
      <c r="J242" s="7"/>
    </row>
    <row r="243" spans="9:10" x14ac:dyDescent="0.25">
      <c r="I243" s="7"/>
      <c r="J243" s="7"/>
    </row>
    <row r="244" spans="9:10" x14ac:dyDescent="0.25">
      <c r="I244" s="7"/>
      <c r="J244" s="7"/>
    </row>
    <row r="245" spans="9:10" x14ac:dyDescent="0.25">
      <c r="I245" s="7"/>
      <c r="J245" s="7"/>
    </row>
    <row r="246" spans="9:10" x14ac:dyDescent="0.25">
      <c r="I246" s="7"/>
      <c r="J246" s="7"/>
    </row>
    <row r="247" spans="9:10" x14ac:dyDescent="0.25">
      <c r="I247" s="7"/>
      <c r="J247" s="7"/>
    </row>
    <row r="248" spans="9:10" x14ac:dyDescent="0.25">
      <c r="I248" s="7"/>
      <c r="J248" s="7"/>
    </row>
    <row r="249" spans="9:10" x14ac:dyDescent="0.25">
      <c r="I249" s="7"/>
      <c r="J249" s="7"/>
    </row>
    <row r="250" spans="9:10" x14ac:dyDescent="0.25">
      <c r="I250" s="7"/>
      <c r="J250" s="7"/>
    </row>
    <row r="251" spans="9:10" x14ac:dyDescent="0.25">
      <c r="I251" s="7"/>
      <c r="J251" s="7"/>
    </row>
    <row r="252" spans="9:10" x14ac:dyDescent="0.25">
      <c r="I252" s="7"/>
      <c r="J252" s="7"/>
    </row>
    <row r="253" spans="9:10" x14ac:dyDescent="0.25">
      <c r="I253" s="7"/>
      <c r="J253" s="7"/>
    </row>
    <row r="254" spans="9:10" x14ac:dyDescent="0.25">
      <c r="I254" s="7"/>
      <c r="J254" s="7"/>
    </row>
    <row r="255" spans="9:10" x14ac:dyDescent="0.25">
      <c r="I255" s="7"/>
      <c r="J255" s="7"/>
    </row>
    <row r="256" spans="9:10" x14ac:dyDescent="0.25">
      <c r="I256" s="7"/>
      <c r="J256" s="7"/>
    </row>
    <row r="257" spans="9:10" x14ac:dyDescent="0.25">
      <c r="I257" s="7"/>
      <c r="J257" s="7"/>
    </row>
    <row r="258" spans="9:10" x14ac:dyDescent="0.25">
      <c r="I258" s="7"/>
      <c r="J258" s="7"/>
    </row>
    <row r="259" spans="9:10" x14ac:dyDescent="0.25">
      <c r="I259" s="7"/>
      <c r="J259" s="7"/>
    </row>
    <row r="260" spans="9:10" x14ac:dyDescent="0.25">
      <c r="I260" s="7"/>
      <c r="J260" s="7"/>
    </row>
    <row r="261" spans="9:10" x14ac:dyDescent="0.25">
      <c r="I261" s="7"/>
      <c r="J261" s="7"/>
    </row>
    <row r="262" spans="9:10" x14ac:dyDescent="0.25">
      <c r="I262" s="7"/>
      <c r="J262" s="7"/>
    </row>
    <row r="263" spans="9:10" x14ac:dyDescent="0.25">
      <c r="I263" s="7"/>
      <c r="J263" s="7"/>
    </row>
    <row r="264" spans="9:10" x14ac:dyDescent="0.25">
      <c r="I264" s="7"/>
      <c r="J264" s="7"/>
    </row>
    <row r="265" spans="9:10" x14ac:dyDescent="0.25">
      <c r="I265" s="7"/>
      <c r="J265" s="7"/>
    </row>
    <row r="266" spans="9:10" x14ac:dyDescent="0.25">
      <c r="I266" s="7"/>
      <c r="J266" s="7"/>
    </row>
    <row r="267" spans="9:10" x14ac:dyDescent="0.25">
      <c r="I267" s="7"/>
      <c r="J267" s="7"/>
    </row>
    <row r="268" spans="9:10" x14ac:dyDescent="0.25">
      <c r="I268" s="7"/>
      <c r="J268" s="7"/>
    </row>
    <row r="269" spans="9:10" x14ac:dyDescent="0.25">
      <c r="I269" s="7"/>
      <c r="J269" s="7"/>
    </row>
    <row r="270" spans="9:10" x14ac:dyDescent="0.25">
      <c r="I270" s="7"/>
      <c r="J270" s="7"/>
    </row>
    <row r="271" spans="9:10" x14ac:dyDescent="0.25">
      <c r="I271" s="7"/>
      <c r="J271" s="7"/>
    </row>
    <row r="272" spans="9:10" x14ac:dyDescent="0.25">
      <c r="I272" s="7"/>
      <c r="J272" s="7"/>
    </row>
    <row r="273" spans="9:10" x14ac:dyDescent="0.25">
      <c r="I273" s="7"/>
      <c r="J273" s="7"/>
    </row>
    <row r="274" spans="9:10" x14ac:dyDescent="0.25">
      <c r="I274" s="7"/>
      <c r="J274" s="7"/>
    </row>
    <row r="275" spans="9:10" x14ac:dyDescent="0.25">
      <c r="I275" s="7"/>
      <c r="J275" s="7"/>
    </row>
    <row r="276" spans="9:10" x14ac:dyDescent="0.25">
      <c r="I276" s="7"/>
      <c r="J276" s="7"/>
    </row>
    <row r="277" spans="9:10" x14ac:dyDescent="0.25">
      <c r="I277" s="7"/>
      <c r="J277" s="7"/>
    </row>
    <row r="278" spans="9:10" x14ac:dyDescent="0.25">
      <c r="I278" s="7"/>
      <c r="J278" s="7"/>
    </row>
    <row r="279" spans="9:10" x14ac:dyDescent="0.25">
      <c r="I279" s="7"/>
      <c r="J279" s="7"/>
    </row>
    <row r="280" spans="9:10" x14ac:dyDescent="0.25">
      <c r="I280" s="7"/>
      <c r="J280" s="7"/>
    </row>
    <row r="281" spans="9:10" x14ac:dyDescent="0.25">
      <c r="I281" s="7"/>
      <c r="J281" s="7"/>
    </row>
    <row r="282" spans="9:10" x14ac:dyDescent="0.25">
      <c r="I282" s="7"/>
      <c r="J282" s="7"/>
    </row>
    <row r="283" spans="9:10" x14ac:dyDescent="0.25">
      <c r="I283" s="7"/>
      <c r="J283" s="7"/>
    </row>
    <row r="284" spans="9:10" x14ac:dyDescent="0.25">
      <c r="I284" s="7"/>
      <c r="J284" s="7"/>
    </row>
    <row r="285" spans="9:10" x14ac:dyDescent="0.25">
      <c r="I285" s="7"/>
      <c r="J285" s="7"/>
    </row>
    <row r="286" spans="9:10" x14ac:dyDescent="0.25">
      <c r="I286" s="7"/>
      <c r="J286" s="7"/>
    </row>
    <row r="287" spans="9:10" x14ac:dyDescent="0.25">
      <c r="I287" s="7"/>
      <c r="J287" s="7"/>
    </row>
    <row r="288" spans="9:10" x14ac:dyDescent="0.25">
      <c r="I288" s="7"/>
      <c r="J288" s="7"/>
    </row>
    <row r="289" spans="9:10" x14ac:dyDescent="0.25">
      <c r="I289" s="7"/>
      <c r="J289" s="7"/>
    </row>
    <row r="290" spans="9:10" x14ac:dyDescent="0.25">
      <c r="I290" s="7"/>
      <c r="J290" s="7"/>
    </row>
    <row r="291" spans="9:10" x14ac:dyDescent="0.25">
      <c r="I291" s="7"/>
      <c r="J291" s="7"/>
    </row>
    <row r="292" spans="9:10" x14ac:dyDescent="0.25">
      <c r="I292" s="7"/>
      <c r="J292" s="7"/>
    </row>
    <row r="293" spans="9:10" x14ac:dyDescent="0.25">
      <c r="I293" s="7"/>
      <c r="J293" s="7"/>
    </row>
    <row r="294" spans="9:10" x14ac:dyDescent="0.25">
      <c r="I294" s="7"/>
      <c r="J294" s="7"/>
    </row>
    <row r="295" spans="9:10" x14ac:dyDescent="0.25">
      <c r="I295" s="7"/>
      <c r="J295" s="7"/>
    </row>
    <row r="296" spans="9:10" x14ac:dyDescent="0.25">
      <c r="I296" s="7"/>
      <c r="J296" s="7"/>
    </row>
    <row r="297" spans="9:10" x14ac:dyDescent="0.25">
      <c r="I297" s="7"/>
      <c r="J297" s="7"/>
    </row>
    <row r="298" spans="9:10" x14ac:dyDescent="0.25">
      <c r="I298" s="7"/>
      <c r="J298" s="7"/>
    </row>
    <row r="299" spans="9:10" x14ac:dyDescent="0.25">
      <c r="I299" s="7"/>
      <c r="J299" s="7"/>
    </row>
    <row r="300" spans="9:10" x14ac:dyDescent="0.25">
      <c r="I300" s="7"/>
      <c r="J300" s="7"/>
    </row>
    <row r="301" spans="9:10" x14ac:dyDescent="0.25">
      <c r="I301" s="7"/>
      <c r="J301" s="7"/>
    </row>
    <row r="302" spans="9:10" x14ac:dyDescent="0.25">
      <c r="I302" s="7"/>
      <c r="J302" s="7"/>
    </row>
    <row r="303" spans="9:10" x14ac:dyDescent="0.25">
      <c r="I303" s="7"/>
      <c r="J303" s="7"/>
    </row>
    <row r="304" spans="9:10" x14ac:dyDescent="0.25">
      <c r="I304" s="7"/>
      <c r="J304" s="7"/>
    </row>
    <row r="305" spans="9:10" x14ac:dyDescent="0.25">
      <c r="I305" s="7"/>
      <c r="J305" s="7"/>
    </row>
    <row r="306" spans="9:10" x14ac:dyDescent="0.25">
      <c r="I306" s="7"/>
      <c r="J306" s="7"/>
    </row>
    <row r="307" spans="9:10" x14ac:dyDescent="0.25">
      <c r="I307" s="7"/>
      <c r="J307" s="7"/>
    </row>
    <row r="308" spans="9:10" x14ac:dyDescent="0.25">
      <c r="I308" s="7"/>
      <c r="J308" s="7"/>
    </row>
    <row r="309" spans="9:10" x14ac:dyDescent="0.25">
      <c r="I309" s="7"/>
      <c r="J309" s="7"/>
    </row>
    <row r="310" spans="9:10" x14ac:dyDescent="0.25">
      <c r="I310" s="7"/>
      <c r="J310" s="7"/>
    </row>
    <row r="311" spans="9:10" x14ac:dyDescent="0.25">
      <c r="I311" s="7"/>
      <c r="J311" s="7"/>
    </row>
    <row r="312" spans="9:10" x14ac:dyDescent="0.25">
      <c r="I312" s="7"/>
      <c r="J312" s="7"/>
    </row>
    <row r="313" spans="9:10" x14ac:dyDescent="0.25">
      <c r="I313" s="7"/>
      <c r="J313" s="7"/>
    </row>
    <row r="314" spans="9:10" x14ac:dyDescent="0.25">
      <c r="I314" s="7"/>
      <c r="J314" s="7"/>
    </row>
    <row r="315" spans="9:10" x14ac:dyDescent="0.25">
      <c r="I315" s="7"/>
      <c r="J315" s="7"/>
    </row>
    <row r="316" spans="9:10" x14ac:dyDescent="0.25">
      <c r="I316" s="7"/>
      <c r="J316" s="7"/>
    </row>
    <row r="317" spans="9:10" x14ac:dyDescent="0.25">
      <c r="I317" s="7"/>
      <c r="J317" s="7"/>
    </row>
    <row r="318" spans="9:10" x14ac:dyDescent="0.25">
      <c r="I318" s="7"/>
      <c r="J318" s="7"/>
    </row>
    <row r="319" spans="9:10" x14ac:dyDescent="0.25">
      <c r="I319" s="7"/>
      <c r="J319" s="7"/>
    </row>
    <row r="320" spans="9:10" x14ac:dyDescent="0.25">
      <c r="I320" s="7"/>
      <c r="J320" s="7"/>
    </row>
    <row r="321" spans="9:10" x14ac:dyDescent="0.25">
      <c r="I321" s="7"/>
      <c r="J321" s="7"/>
    </row>
    <row r="322" spans="9:10" x14ac:dyDescent="0.25">
      <c r="I322" s="7"/>
      <c r="J322" s="7"/>
    </row>
    <row r="323" spans="9:10" x14ac:dyDescent="0.25">
      <c r="I323" s="7"/>
      <c r="J323" s="7"/>
    </row>
    <row r="324" spans="9:10" x14ac:dyDescent="0.25">
      <c r="I324" s="7"/>
      <c r="J324" s="7"/>
    </row>
    <row r="325" spans="9:10" x14ac:dyDescent="0.25">
      <c r="I325" s="7"/>
      <c r="J325" s="7"/>
    </row>
    <row r="326" spans="9:10" x14ac:dyDescent="0.25">
      <c r="I326" s="7"/>
      <c r="J326" s="7"/>
    </row>
    <row r="327" spans="9:10" x14ac:dyDescent="0.25">
      <c r="I327" s="7"/>
      <c r="J327" s="7"/>
    </row>
    <row r="328" spans="9:10" x14ac:dyDescent="0.25">
      <c r="I328" s="7"/>
      <c r="J328" s="7"/>
    </row>
    <row r="329" spans="9:10" x14ac:dyDescent="0.25">
      <c r="I329" s="7"/>
      <c r="J329" s="7"/>
    </row>
    <row r="330" spans="9:10" x14ac:dyDescent="0.25">
      <c r="I330" s="7"/>
      <c r="J330" s="7"/>
    </row>
    <row r="331" spans="9:10" x14ac:dyDescent="0.25">
      <c r="I331" s="7"/>
      <c r="J331" s="7"/>
    </row>
    <row r="332" spans="9:10" x14ac:dyDescent="0.25">
      <c r="I332" s="7"/>
      <c r="J332" s="7"/>
    </row>
    <row r="333" spans="9:10" x14ac:dyDescent="0.25">
      <c r="I333" s="7"/>
      <c r="J333" s="7"/>
    </row>
    <row r="334" spans="9:10" x14ac:dyDescent="0.25">
      <c r="I334" s="7"/>
      <c r="J334" s="7"/>
    </row>
    <row r="335" spans="9:10" x14ac:dyDescent="0.25">
      <c r="I335" s="7"/>
      <c r="J335" s="7"/>
    </row>
    <row r="336" spans="9:10" x14ac:dyDescent="0.25">
      <c r="I336" s="7"/>
      <c r="J336" s="7"/>
    </row>
    <row r="337" spans="9:10" x14ac:dyDescent="0.25">
      <c r="I337" s="7"/>
      <c r="J337" s="7"/>
    </row>
    <row r="338" spans="9:10" x14ac:dyDescent="0.25">
      <c r="I338" s="7"/>
      <c r="J338" s="7"/>
    </row>
    <row r="339" spans="9:10" x14ac:dyDescent="0.25">
      <c r="I339" s="7"/>
      <c r="J339" s="7"/>
    </row>
    <row r="340" spans="9:10" x14ac:dyDescent="0.25">
      <c r="I340" s="7"/>
      <c r="J340" s="7"/>
    </row>
    <row r="341" spans="9:10" x14ac:dyDescent="0.25">
      <c r="I341" s="7"/>
      <c r="J341" s="7"/>
    </row>
    <row r="342" spans="9:10" x14ac:dyDescent="0.25">
      <c r="I342" s="7"/>
      <c r="J342" s="7"/>
    </row>
    <row r="343" spans="9:10" x14ac:dyDescent="0.25">
      <c r="I343" s="7"/>
      <c r="J343" s="7"/>
    </row>
    <row r="344" spans="9:10" x14ac:dyDescent="0.25">
      <c r="I344" s="7"/>
      <c r="J344" s="7"/>
    </row>
    <row r="345" spans="9:10" x14ac:dyDescent="0.25">
      <c r="I345" s="7"/>
      <c r="J345" s="7"/>
    </row>
    <row r="346" spans="9:10" x14ac:dyDescent="0.25">
      <c r="I346" s="7"/>
      <c r="J346" s="7"/>
    </row>
    <row r="347" spans="9:10" x14ac:dyDescent="0.25">
      <c r="I347" s="7"/>
      <c r="J347" s="7"/>
    </row>
    <row r="348" spans="9:10" x14ac:dyDescent="0.25">
      <c r="I348" s="7"/>
      <c r="J348" s="7"/>
    </row>
    <row r="349" spans="9:10" x14ac:dyDescent="0.25">
      <c r="I349" s="7"/>
      <c r="J349" s="7"/>
    </row>
    <row r="350" spans="9:10" x14ac:dyDescent="0.25">
      <c r="I350" s="7"/>
      <c r="J350" s="7"/>
    </row>
    <row r="351" spans="9:10" x14ac:dyDescent="0.25">
      <c r="I351" s="7"/>
      <c r="J351" s="7"/>
    </row>
    <row r="352" spans="9:10" x14ac:dyDescent="0.25">
      <c r="I352" s="7"/>
      <c r="J352" s="7"/>
    </row>
    <row r="353" spans="9:10" x14ac:dyDescent="0.25">
      <c r="I353" s="7"/>
      <c r="J353" s="7"/>
    </row>
    <row r="354" spans="9:10" x14ac:dyDescent="0.25">
      <c r="I354" s="7"/>
      <c r="J354" s="7"/>
    </row>
    <row r="355" spans="9:10" x14ac:dyDescent="0.25">
      <c r="I355" s="7"/>
      <c r="J355" s="7"/>
    </row>
    <row r="356" spans="9:10" x14ac:dyDescent="0.25">
      <c r="I356" s="7"/>
      <c r="J356" s="7"/>
    </row>
    <row r="357" spans="9:10" x14ac:dyDescent="0.25">
      <c r="I357" s="7"/>
      <c r="J357" s="7"/>
    </row>
    <row r="358" spans="9:10" x14ac:dyDescent="0.25">
      <c r="I358" s="7"/>
      <c r="J358" s="7"/>
    </row>
    <row r="359" spans="9:10" x14ac:dyDescent="0.25">
      <c r="I359" s="7"/>
      <c r="J359" s="7"/>
    </row>
    <row r="360" spans="9:10" x14ac:dyDescent="0.25">
      <c r="I360" s="7"/>
      <c r="J360" s="7"/>
    </row>
    <row r="361" spans="9:10" x14ac:dyDescent="0.25">
      <c r="I361" s="7"/>
      <c r="J361" s="7"/>
    </row>
    <row r="362" spans="9:10" x14ac:dyDescent="0.25">
      <c r="I362" s="7"/>
      <c r="J362" s="7"/>
    </row>
    <row r="363" spans="9:10" x14ac:dyDescent="0.25">
      <c r="I363" s="7"/>
      <c r="J363" s="7"/>
    </row>
    <row r="364" spans="9:10" x14ac:dyDescent="0.25">
      <c r="I364" s="7"/>
      <c r="J364" s="7"/>
    </row>
    <row r="365" spans="9:10" x14ac:dyDescent="0.25">
      <c r="I365" s="7"/>
      <c r="J365" s="7"/>
    </row>
    <row r="366" spans="9:10" x14ac:dyDescent="0.25">
      <c r="I366" s="7"/>
      <c r="J366" s="7"/>
    </row>
    <row r="367" spans="9:10" x14ac:dyDescent="0.25">
      <c r="I367" s="7"/>
      <c r="J367" s="7"/>
    </row>
    <row r="368" spans="9:10" x14ac:dyDescent="0.25">
      <c r="I368" s="7"/>
      <c r="J368" s="7"/>
    </row>
    <row r="369" spans="9:10" x14ac:dyDescent="0.25">
      <c r="I369" s="7"/>
      <c r="J369" s="7"/>
    </row>
    <row r="370" spans="9:10" x14ac:dyDescent="0.25">
      <c r="I370" s="7"/>
      <c r="J370" s="7"/>
    </row>
    <row r="371" spans="9:10" x14ac:dyDescent="0.25">
      <c r="I371" s="7"/>
      <c r="J371" s="7"/>
    </row>
    <row r="372" spans="9:10" x14ac:dyDescent="0.25">
      <c r="I372" s="7"/>
      <c r="J372" s="7"/>
    </row>
    <row r="373" spans="9:10" x14ac:dyDescent="0.25">
      <c r="I373" s="7"/>
      <c r="J373" s="7"/>
    </row>
    <row r="374" spans="9:10" x14ac:dyDescent="0.25">
      <c r="I374" s="7"/>
      <c r="J374" s="7"/>
    </row>
    <row r="375" spans="9:10" x14ac:dyDescent="0.25">
      <c r="I375" s="7"/>
      <c r="J375" s="7"/>
    </row>
    <row r="376" spans="9:10" x14ac:dyDescent="0.25">
      <c r="I376" s="7"/>
      <c r="J376" s="7"/>
    </row>
    <row r="377" spans="9:10" x14ac:dyDescent="0.25">
      <c r="I377" s="7"/>
      <c r="J377" s="7"/>
    </row>
    <row r="378" spans="9:10" x14ac:dyDescent="0.25">
      <c r="I378" s="7"/>
      <c r="J378" s="7"/>
    </row>
    <row r="379" spans="9:10" x14ac:dyDescent="0.25">
      <c r="I379" s="7"/>
      <c r="J379" s="7"/>
    </row>
    <row r="380" spans="9:10" x14ac:dyDescent="0.25">
      <c r="I380" s="7"/>
      <c r="J380" s="7"/>
    </row>
    <row r="381" spans="9:10" x14ac:dyDescent="0.25">
      <c r="I381" s="7"/>
      <c r="J381" s="7"/>
    </row>
    <row r="382" spans="9:10" x14ac:dyDescent="0.25">
      <c r="I382" s="7"/>
      <c r="J382" s="7"/>
    </row>
    <row r="383" spans="9:10" x14ac:dyDescent="0.25">
      <c r="I383" s="7"/>
      <c r="J383" s="7"/>
    </row>
    <row r="384" spans="9:10" x14ac:dyDescent="0.25">
      <c r="I384" s="7"/>
      <c r="J384" s="7"/>
    </row>
    <row r="385" spans="9:10" x14ac:dyDescent="0.25">
      <c r="I385" s="7"/>
      <c r="J385" s="7"/>
    </row>
    <row r="386" spans="9:10" x14ac:dyDescent="0.25">
      <c r="I386" s="7"/>
      <c r="J386" s="7"/>
    </row>
    <row r="387" spans="9:10" x14ac:dyDescent="0.25">
      <c r="I387" s="7"/>
      <c r="J387" s="7"/>
    </row>
    <row r="388" spans="9:10" x14ac:dyDescent="0.25">
      <c r="I388" s="7"/>
      <c r="J388" s="7"/>
    </row>
    <row r="389" spans="9:10" x14ac:dyDescent="0.25">
      <c r="I389" s="7"/>
      <c r="J389" s="7"/>
    </row>
    <row r="390" spans="9:10" x14ac:dyDescent="0.25">
      <c r="I390" s="7"/>
      <c r="J390" s="7"/>
    </row>
    <row r="391" spans="9:10" x14ac:dyDescent="0.25">
      <c r="I391" s="7"/>
      <c r="J391" s="7"/>
    </row>
    <row r="392" spans="9:10" x14ac:dyDescent="0.25">
      <c r="I392" s="7"/>
      <c r="J392" s="7"/>
    </row>
    <row r="393" spans="9:10" x14ac:dyDescent="0.25">
      <c r="I393" s="7"/>
      <c r="J393" s="7"/>
    </row>
    <row r="394" spans="9:10" x14ac:dyDescent="0.25">
      <c r="I394" s="7"/>
      <c r="J394" s="7"/>
    </row>
    <row r="395" spans="9:10" x14ac:dyDescent="0.25">
      <c r="I395" s="7"/>
      <c r="J395" s="7"/>
    </row>
    <row r="396" spans="9:10" x14ac:dyDescent="0.25">
      <c r="I396" s="7"/>
      <c r="J396" s="7"/>
    </row>
    <row r="397" spans="9:10" x14ac:dyDescent="0.25">
      <c r="I397" s="7"/>
      <c r="J397" s="7"/>
    </row>
    <row r="398" spans="9:10" x14ac:dyDescent="0.25">
      <c r="I398" s="7"/>
      <c r="J398" s="7"/>
    </row>
    <row r="399" spans="9:10" x14ac:dyDescent="0.25">
      <c r="I399" s="7"/>
      <c r="J399" s="7"/>
    </row>
    <row r="400" spans="9:10" x14ac:dyDescent="0.25">
      <c r="I400" s="7"/>
      <c r="J400" s="7"/>
    </row>
    <row r="401" spans="9:10" x14ac:dyDescent="0.25">
      <c r="I401" s="7"/>
      <c r="J401" s="7"/>
    </row>
    <row r="402" spans="9:10" x14ac:dyDescent="0.25">
      <c r="I402" s="7"/>
      <c r="J402" s="7"/>
    </row>
    <row r="403" spans="9:10" x14ac:dyDescent="0.25">
      <c r="I403" s="7"/>
      <c r="J403" s="7"/>
    </row>
    <row r="404" spans="9:10" x14ac:dyDescent="0.25">
      <c r="I404" s="7"/>
      <c r="J404" s="7"/>
    </row>
    <row r="405" spans="9:10" x14ac:dyDescent="0.25">
      <c r="I405" s="7"/>
      <c r="J405" s="7"/>
    </row>
    <row r="406" spans="9:10" x14ac:dyDescent="0.25">
      <c r="I406" s="7"/>
      <c r="J406" s="7"/>
    </row>
    <row r="407" spans="9:10" x14ac:dyDescent="0.25">
      <c r="I407" s="7"/>
      <c r="J407" s="7"/>
    </row>
    <row r="408" spans="9:10" x14ac:dyDescent="0.25">
      <c r="I408" s="7"/>
      <c r="J408" s="7"/>
    </row>
    <row r="409" spans="9:10" x14ac:dyDescent="0.25">
      <c r="I409" s="7"/>
      <c r="J409" s="7"/>
    </row>
    <row r="410" spans="9:10" x14ac:dyDescent="0.25">
      <c r="I410" s="7"/>
      <c r="J410" s="7"/>
    </row>
    <row r="411" spans="9:10" x14ac:dyDescent="0.25">
      <c r="I411" s="7"/>
      <c r="J411" s="7"/>
    </row>
    <row r="412" spans="9:10" x14ac:dyDescent="0.25">
      <c r="I412" s="7"/>
      <c r="J412" s="7"/>
    </row>
    <row r="413" spans="9:10" x14ac:dyDescent="0.25">
      <c r="I413" s="7"/>
      <c r="J413" s="7"/>
    </row>
    <row r="414" spans="9:10" x14ac:dyDescent="0.25">
      <c r="I414" s="7"/>
      <c r="J414" s="7"/>
    </row>
    <row r="415" spans="9:10" x14ac:dyDescent="0.25">
      <c r="I415" s="7"/>
      <c r="J415" s="7"/>
    </row>
    <row r="416" spans="9:10" x14ac:dyDescent="0.25">
      <c r="I416" s="7"/>
      <c r="J416" s="7"/>
    </row>
    <row r="417" spans="9:10" x14ac:dyDescent="0.25">
      <c r="I417" s="7"/>
      <c r="J417" s="7"/>
    </row>
    <row r="418" spans="9:10" x14ac:dyDescent="0.25">
      <c r="I418" s="7"/>
      <c r="J418" s="7"/>
    </row>
    <row r="419" spans="9:10" x14ac:dyDescent="0.25">
      <c r="I419" s="7"/>
      <c r="J419" s="7"/>
    </row>
    <row r="420" spans="9:10" x14ac:dyDescent="0.25">
      <c r="I420" s="7"/>
      <c r="J420" s="7"/>
    </row>
    <row r="421" spans="9:10" x14ac:dyDescent="0.25">
      <c r="I421" s="7"/>
      <c r="J421" s="7"/>
    </row>
    <row r="422" spans="9:10" x14ac:dyDescent="0.25">
      <c r="I422" s="7"/>
      <c r="J422" s="7"/>
    </row>
    <row r="423" spans="9:10" x14ac:dyDescent="0.25">
      <c r="I423" s="7"/>
      <c r="J423" s="7"/>
    </row>
  </sheetData>
  <mergeCells count="12">
    <mergeCell ref="A128:I128"/>
    <mergeCell ref="A6:J6"/>
    <mergeCell ref="A1:J1"/>
    <mergeCell ref="A3:J3"/>
    <mergeCell ref="A4:J4"/>
    <mergeCell ref="A2:J2"/>
    <mergeCell ref="A5:J5"/>
    <mergeCell ref="A7:J7"/>
    <mergeCell ref="A8:D8"/>
    <mergeCell ref="E8:J8"/>
    <mergeCell ref="A126:I126"/>
    <mergeCell ref="A127:I127"/>
  </mergeCells>
  <conditionalFormatting sqref="C11:C15">
    <cfRule type="expression" dxfId="109" priority="350" stopIfTrue="1">
      <formula>I11&lt;6</formula>
    </cfRule>
  </conditionalFormatting>
  <conditionalFormatting sqref="C17">
    <cfRule type="expression" dxfId="108" priority="346" stopIfTrue="1">
      <formula>I17&lt;6</formula>
    </cfRule>
  </conditionalFormatting>
  <conditionalFormatting sqref="C20:C25">
    <cfRule type="expression" dxfId="107" priority="254" stopIfTrue="1">
      <formula>I20&lt;6</formula>
    </cfRule>
  </conditionalFormatting>
  <conditionalFormatting sqref="C27:C33">
    <cfRule type="expression" dxfId="106" priority="292" stopIfTrue="1">
      <formula>I27&lt;6</formula>
    </cfRule>
  </conditionalFormatting>
  <conditionalFormatting sqref="C36:C40">
    <cfRule type="expression" dxfId="105" priority="245" stopIfTrue="1">
      <formula>I36&lt;6</formula>
    </cfRule>
  </conditionalFormatting>
  <conditionalFormatting sqref="C42:C46">
    <cfRule type="expression" dxfId="104" priority="237" stopIfTrue="1">
      <formula>I42&lt;6</formula>
    </cfRule>
  </conditionalFormatting>
  <conditionalFormatting sqref="C48:C52">
    <cfRule type="expression" dxfId="103" priority="229" stopIfTrue="1">
      <formula>I48&lt;6</formula>
    </cfRule>
  </conditionalFormatting>
  <conditionalFormatting sqref="C58">
    <cfRule type="expression" dxfId="102" priority="256" stopIfTrue="1">
      <formula>I58&lt;6</formula>
    </cfRule>
  </conditionalFormatting>
  <conditionalFormatting sqref="C72">
    <cfRule type="expression" dxfId="101" priority="225" stopIfTrue="1">
      <formula>I72&lt;6</formula>
    </cfRule>
  </conditionalFormatting>
  <conditionalFormatting sqref="C76">
    <cfRule type="expression" dxfId="100" priority="44" stopIfTrue="1">
      <formula>I76&lt;6</formula>
    </cfRule>
  </conditionalFormatting>
  <conditionalFormatting sqref="C78">
    <cfRule type="expression" dxfId="99" priority="222" stopIfTrue="1">
      <formula>I78&lt;6</formula>
    </cfRule>
  </conditionalFormatting>
  <conditionalFormatting sqref="C82">
    <cfRule type="expression" dxfId="98" priority="39" stopIfTrue="1">
      <formula>I82&lt;6</formula>
    </cfRule>
  </conditionalFormatting>
  <conditionalFormatting sqref="C91">
    <cfRule type="expression" dxfId="97" priority="219" stopIfTrue="1">
      <formula>I91&lt;6</formula>
    </cfRule>
  </conditionalFormatting>
  <conditionalFormatting sqref="C95:C96">
    <cfRule type="expression" dxfId="96" priority="15" stopIfTrue="1">
      <formula>I95&lt;6</formula>
    </cfRule>
  </conditionalFormatting>
  <conditionalFormatting sqref="C98">
    <cfRule type="expression" dxfId="95" priority="5" stopIfTrue="1">
      <formula>I98&lt;6</formula>
    </cfRule>
  </conditionalFormatting>
  <conditionalFormatting sqref="C119">
    <cfRule type="expression" dxfId="94" priority="216" stopIfTrue="1">
      <formula>I119&lt;6</formula>
    </cfRule>
  </conditionalFormatting>
  <conditionalFormatting sqref="C121">
    <cfRule type="expression" dxfId="93" priority="10" stopIfTrue="1">
      <formula>I121&lt;6</formula>
    </cfRule>
  </conditionalFormatting>
  <conditionalFormatting sqref="C123">
    <cfRule type="expression" dxfId="92" priority="25" stopIfTrue="1">
      <formula>I123&lt;6</formula>
    </cfRule>
  </conditionalFormatting>
  <conditionalFormatting sqref="D11:D15">
    <cfRule type="expression" dxfId="91" priority="349" stopIfTrue="1">
      <formula>I11&lt;6</formula>
    </cfRule>
  </conditionalFormatting>
  <conditionalFormatting sqref="D17">
    <cfRule type="expression" dxfId="90" priority="345" stopIfTrue="1">
      <formula>I17&lt;6</formula>
    </cfRule>
  </conditionalFormatting>
  <conditionalFormatting sqref="D20:D25">
    <cfRule type="expression" dxfId="89" priority="253" stopIfTrue="1">
      <formula>I20&lt;6</formula>
    </cfRule>
  </conditionalFormatting>
  <conditionalFormatting sqref="D27:D33">
    <cfRule type="expression" dxfId="88" priority="291" stopIfTrue="1">
      <formula>I27&lt;6</formula>
    </cfRule>
  </conditionalFormatting>
  <conditionalFormatting sqref="D36:D40">
    <cfRule type="expression" dxfId="87" priority="244" stopIfTrue="1">
      <formula>I36&lt;6</formula>
    </cfRule>
  </conditionalFormatting>
  <conditionalFormatting sqref="D42:D46">
    <cfRule type="expression" dxfId="86" priority="236" stopIfTrue="1">
      <formula>I42&lt;6</formula>
    </cfRule>
  </conditionalFormatting>
  <conditionalFormatting sqref="D48:D52">
    <cfRule type="expression" dxfId="85" priority="228" stopIfTrue="1">
      <formula>I48&lt;6</formula>
    </cfRule>
  </conditionalFormatting>
  <conditionalFormatting sqref="D58">
    <cfRule type="expression" dxfId="84" priority="255" stopIfTrue="1">
      <formula>I58&lt;6</formula>
    </cfRule>
  </conditionalFormatting>
  <conditionalFormatting sqref="D72">
    <cfRule type="expression" dxfId="83" priority="224" stopIfTrue="1">
      <formula>I72&lt;6</formula>
    </cfRule>
  </conditionalFormatting>
  <conditionalFormatting sqref="D76">
    <cfRule type="expression" dxfId="82" priority="43" stopIfTrue="1">
      <formula>I76&lt;6</formula>
    </cfRule>
  </conditionalFormatting>
  <conditionalFormatting sqref="D78">
    <cfRule type="expression" dxfId="81" priority="221" stopIfTrue="1">
      <formula>I78&lt;6</formula>
    </cfRule>
  </conditionalFormatting>
  <conditionalFormatting sqref="D82">
    <cfRule type="expression" dxfId="80" priority="38" stopIfTrue="1">
      <formula>I82&lt;6</formula>
    </cfRule>
  </conditionalFormatting>
  <conditionalFormatting sqref="D91">
    <cfRule type="expression" dxfId="79" priority="218" stopIfTrue="1">
      <formula>I91&lt;6</formula>
    </cfRule>
  </conditionalFormatting>
  <conditionalFormatting sqref="D95:D96">
    <cfRule type="expression" dxfId="78" priority="14" stopIfTrue="1">
      <formula>I95&lt;6</formula>
    </cfRule>
  </conditionalFormatting>
  <conditionalFormatting sqref="D98">
    <cfRule type="expression" dxfId="77" priority="4" stopIfTrue="1">
      <formula>I98&lt;6</formula>
    </cfRule>
  </conditionalFormatting>
  <conditionalFormatting sqref="D119">
    <cfRule type="expression" dxfId="76" priority="215" stopIfTrue="1">
      <formula>I119&lt;6</formula>
    </cfRule>
  </conditionalFormatting>
  <conditionalFormatting sqref="D121">
    <cfRule type="expression" dxfId="75" priority="9" stopIfTrue="1">
      <formula>I121&lt;6</formula>
    </cfRule>
  </conditionalFormatting>
  <conditionalFormatting sqref="D123">
    <cfRule type="expression" dxfId="74" priority="24" stopIfTrue="1">
      <formula>I123&lt;6</formula>
    </cfRule>
  </conditionalFormatting>
  <conditionalFormatting sqref="E11:E15">
    <cfRule type="expression" dxfId="73" priority="348" stopIfTrue="1">
      <formula>I11&lt;6</formula>
    </cfRule>
  </conditionalFormatting>
  <conditionalFormatting sqref="E17">
    <cfRule type="expression" dxfId="72" priority="344" stopIfTrue="1">
      <formula>I17&lt;6</formula>
    </cfRule>
  </conditionalFormatting>
  <conditionalFormatting sqref="E20:E25">
    <cfRule type="expression" dxfId="71" priority="252" stopIfTrue="1">
      <formula>I20&lt;6</formula>
    </cfRule>
  </conditionalFormatting>
  <conditionalFormatting sqref="E27:E33">
    <cfRule type="expression" dxfId="70" priority="290" stopIfTrue="1">
      <formula>I27&lt;6</formula>
    </cfRule>
  </conditionalFormatting>
  <conditionalFormatting sqref="E36:E40">
    <cfRule type="expression" dxfId="69" priority="243" stopIfTrue="1">
      <formula>I36&lt;6</formula>
    </cfRule>
  </conditionalFormatting>
  <conditionalFormatting sqref="E42:E46">
    <cfRule type="expression" dxfId="68" priority="235" stopIfTrue="1">
      <formula>I42&lt;6</formula>
    </cfRule>
  </conditionalFormatting>
  <conditionalFormatting sqref="E48:E52">
    <cfRule type="expression" dxfId="67" priority="227" stopIfTrue="1">
      <formula>I48&lt;6</formula>
    </cfRule>
  </conditionalFormatting>
  <conditionalFormatting sqref="E58 E63 E65:E66">
    <cfRule type="expression" dxfId="66" priority="369" stopIfTrue="1">
      <formula>I58&lt;6</formula>
    </cfRule>
  </conditionalFormatting>
  <conditionalFormatting sqref="E72">
    <cfRule type="expression" dxfId="65" priority="223" stopIfTrue="1">
      <formula>I72&lt;6</formula>
    </cfRule>
  </conditionalFormatting>
  <conditionalFormatting sqref="E76">
    <cfRule type="expression" dxfId="64" priority="42" stopIfTrue="1">
      <formula>I76&lt;6</formula>
    </cfRule>
  </conditionalFormatting>
  <conditionalFormatting sqref="E78">
    <cfRule type="expression" dxfId="63" priority="220" stopIfTrue="1">
      <formula>I78&lt;6</formula>
    </cfRule>
  </conditionalFormatting>
  <conditionalFormatting sqref="E82">
    <cfRule type="expression" dxfId="62" priority="37" stopIfTrue="1">
      <formula>I82&lt;6</formula>
    </cfRule>
  </conditionalFormatting>
  <conditionalFormatting sqref="E91">
    <cfRule type="expression" dxfId="61" priority="217" stopIfTrue="1">
      <formula>I91&lt;6</formula>
    </cfRule>
  </conditionalFormatting>
  <conditionalFormatting sqref="E95:E96">
    <cfRule type="expression" dxfId="60" priority="13" stopIfTrue="1">
      <formula>I95&lt;6</formula>
    </cfRule>
  </conditionalFormatting>
  <conditionalFormatting sqref="E98">
    <cfRule type="expression" dxfId="59" priority="3" stopIfTrue="1">
      <formula>I98&lt;6</formula>
    </cfRule>
  </conditionalFormatting>
  <conditionalFormatting sqref="E119">
    <cfRule type="expression" dxfId="58" priority="214" stopIfTrue="1">
      <formula>I119&lt;6</formula>
    </cfRule>
  </conditionalFormatting>
  <conditionalFormatting sqref="E121">
    <cfRule type="expression" dxfId="57" priority="8" stopIfTrue="1">
      <formula>I121&lt;6</formula>
    </cfRule>
  </conditionalFormatting>
  <conditionalFormatting sqref="E123">
    <cfRule type="expression" dxfId="56" priority="23" stopIfTrue="1">
      <formula>I123&lt;6</formula>
    </cfRule>
  </conditionalFormatting>
  <conditionalFormatting sqref="F15:G15">
    <cfRule type="expression" dxfId="55" priority="114" stopIfTrue="1">
      <formula>I15&lt;6</formula>
    </cfRule>
  </conditionalFormatting>
  <conditionalFormatting sqref="F17:G17">
    <cfRule type="expression" dxfId="54" priority="112" stopIfTrue="1">
      <formula>I17&lt;6</formula>
    </cfRule>
  </conditionalFormatting>
  <conditionalFormatting sqref="G11:G13">
    <cfRule type="expression" dxfId="53" priority="117" stopIfTrue="1">
      <formula>J11&lt;6</formula>
    </cfRule>
  </conditionalFormatting>
  <conditionalFormatting sqref="G14">
    <cfRule type="expression" dxfId="52" priority="116" stopIfTrue="1">
      <formula>I14&lt;6</formula>
    </cfRule>
  </conditionalFormatting>
  <conditionalFormatting sqref="G21:G24">
    <cfRule type="expression" dxfId="51" priority="109" stopIfTrue="1">
      <formula>J21&lt;6</formula>
    </cfRule>
  </conditionalFormatting>
  <conditionalFormatting sqref="G27:G30">
    <cfRule type="expression" dxfId="50" priority="107" stopIfTrue="1">
      <formula>J27&lt;6</formula>
    </cfRule>
  </conditionalFormatting>
  <conditionalFormatting sqref="G32:G33">
    <cfRule type="expression" dxfId="49" priority="99" stopIfTrue="1">
      <formula>J32&lt;6</formula>
    </cfRule>
  </conditionalFormatting>
  <conditionalFormatting sqref="G36:G39">
    <cfRule type="expression" dxfId="48" priority="97" stopIfTrue="1">
      <formula>J36&lt;6</formula>
    </cfRule>
  </conditionalFormatting>
  <conditionalFormatting sqref="G42:G45">
    <cfRule type="expression" dxfId="47" priority="105" stopIfTrue="1">
      <formula>J42&lt;6</formula>
    </cfRule>
  </conditionalFormatting>
  <conditionalFormatting sqref="G48:G51">
    <cfRule type="expression" dxfId="46" priority="103" stopIfTrue="1">
      <formula>J48&lt;6</formula>
    </cfRule>
  </conditionalFormatting>
  <conditionalFormatting sqref="G54">
    <cfRule type="expression" dxfId="45" priority="95" stopIfTrue="1">
      <formula>J54&lt;6</formula>
    </cfRule>
  </conditionalFormatting>
  <conditionalFormatting sqref="G56:G61">
    <cfRule type="expression" dxfId="44" priority="83" stopIfTrue="1">
      <formula>J56&lt;6</formula>
    </cfRule>
  </conditionalFormatting>
  <conditionalFormatting sqref="G72">
    <cfRule type="expression" dxfId="43" priority="157" stopIfTrue="1">
      <formula>J72&lt;6</formula>
    </cfRule>
  </conditionalFormatting>
  <conditionalFormatting sqref="G74:G76">
    <cfRule type="expression" dxfId="42" priority="77" stopIfTrue="1">
      <formula>J74&lt;6</formula>
    </cfRule>
  </conditionalFormatting>
  <conditionalFormatting sqref="G78">
    <cfRule type="expression" dxfId="41" priority="155" stopIfTrue="1">
      <formula>J78&lt;6</formula>
    </cfRule>
  </conditionalFormatting>
  <conditionalFormatting sqref="G80:G82">
    <cfRule type="expression" dxfId="40" priority="40" stopIfTrue="1">
      <formula>J80&lt;6</formula>
    </cfRule>
  </conditionalFormatting>
  <conditionalFormatting sqref="G91">
    <cfRule type="expression" dxfId="39" priority="153" stopIfTrue="1">
      <formula>J91&lt;6</formula>
    </cfRule>
  </conditionalFormatting>
  <conditionalFormatting sqref="G93:G96">
    <cfRule type="expression" dxfId="38" priority="12" stopIfTrue="1">
      <formula>J93&lt;6</formula>
    </cfRule>
  </conditionalFormatting>
  <conditionalFormatting sqref="G98">
    <cfRule type="expression" dxfId="37" priority="2" stopIfTrue="1">
      <formula>J98&lt;6</formula>
    </cfRule>
  </conditionalFormatting>
  <conditionalFormatting sqref="G103">
    <cfRule type="expression" dxfId="36" priority="69" stopIfTrue="1">
      <formula>J103&lt;6</formula>
    </cfRule>
  </conditionalFormatting>
  <conditionalFormatting sqref="G105:G106">
    <cfRule type="expression" dxfId="35" priority="65" stopIfTrue="1">
      <formula>J105&lt;6</formula>
    </cfRule>
  </conditionalFormatting>
  <conditionalFormatting sqref="G109:G114">
    <cfRule type="expression" dxfId="34" priority="53" stopIfTrue="1">
      <formula>J109&lt;6</formula>
    </cfRule>
  </conditionalFormatting>
  <conditionalFormatting sqref="G116:G118">
    <cfRule type="expression" dxfId="33" priority="47" stopIfTrue="1">
      <formula>J116&lt;6</formula>
    </cfRule>
  </conditionalFormatting>
  <conditionalFormatting sqref="G121">
    <cfRule type="expression" dxfId="32" priority="7" stopIfTrue="1">
      <formula>J121&lt;6</formula>
    </cfRule>
  </conditionalFormatting>
  <conditionalFormatting sqref="G123">
    <cfRule type="expression" dxfId="31" priority="22" stopIfTrue="1">
      <formula>J123&lt;6</formula>
    </cfRule>
  </conditionalFormatting>
  <conditionalFormatting sqref="H11:H12">
    <cfRule type="expression" dxfId="30" priority="118" stopIfTrue="1">
      <formula>J11&lt;6</formula>
    </cfRule>
  </conditionalFormatting>
  <conditionalFormatting sqref="H14">
    <cfRule type="expression" dxfId="29" priority="115" stopIfTrue="1">
      <formula>I14&lt;6</formula>
    </cfRule>
  </conditionalFormatting>
  <conditionalFormatting sqref="H15">
    <cfRule type="expression" dxfId="28" priority="113" stopIfTrue="1">
      <formula>J15&lt;6</formula>
    </cfRule>
  </conditionalFormatting>
  <conditionalFormatting sqref="H17">
    <cfRule type="expression" dxfId="27" priority="111" stopIfTrue="1">
      <formula>J17&lt;6</formula>
    </cfRule>
  </conditionalFormatting>
  <conditionalFormatting sqref="H20:H23">
    <cfRule type="expression" dxfId="26" priority="108" stopIfTrue="1">
      <formula>J20&lt;6</formula>
    </cfRule>
  </conditionalFormatting>
  <conditionalFormatting sqref="H25">
    <cfRule type="expression" dxfId="25" priority="126" stopIfTrue="1">
      <formula>J25&lt;6</formula>
    </cfRule>
  </conditionalFormatting>
  <conditionalFormatting sqref="H27:H29">
    <cfRule type="expression" dxfId="24" priority="106" stopIfTrue="1">
      <formula>J27&lt;6</formula>
    </cfRule>
  </conditionalFormatting>
  <conditionalFormatting sqref="H31:H33">
    <cfRule type="expression" dxfId="23" priority="98" stopIfTrue="1">
      <formula>J31&lt;6</formula>
    </cfRule>
  </conditionalFormatting>
  <conditionalFormatting sqref="H36:H38">
    <cfRule type="expression" dxfId="22" priority="96" stopIfTrue="1">
      <formula>J36&lt;6</formula>
    </cfRule>
  </conditionalFormatting>
  <conditionalFormatting sqref="H40">
    <cfRule type="expression" dxfId="21" priority="124" stopIfTrue="1">
      <formula>J40&lt;6</formula>
    </cfRule>
  </conditionalFormatting>
  <conditionalFormatting sqref="H42:H44">
    <cfRule type="expression" dxfId="20" priority="104" stopIfTrue="1">
      <formula>J42&lt;6</formula>
    </cfRule>
  </conditionalFormatting>
  <conditionalFormatting sqref="H46">
    <cfRule type="expression" dxfId="19" priority="123" stopIfTrue="1">
      <formula>J46&lt;6</formula>
    </cfRule>
  </conditionalFormatting>
  <conditionalFormatting sqref="H48:H50">
    <cfRule type="expression" dxfId="18" priority="102" stopIfTrue="1">
      <formula>J48&lt;6</formula>
    </cfRule>
  </conditionalFormatting>
  <conditionalFormatting sqref="H52">
    <cfRule type="expression" dxfId="17" priority="122" stopIfTrue="1">
      <formula>J52&lt;6</formula>
    </cfRule>
  </conditionalFormatting>
  <conditionalFormatting sqref="H54">
    <cfRule type="expression" dxfId="16" priority="94" stopIfTrue="1">
      <formula>J54&lt;6</formula>
    </cfRule>
  </conditionalFormatting>
  <conditionalFormatting sqref="H56:H61">
    <cfRule type="expression" dxfId="15" priority="82" stopIfTrue="1">
      <formula>J56&lt;6</formula>
    </cfRule>
  </conditionalFormatting>
  <conditionalFormatting sqref="H72">
    <cfRule type="expression" dxfId="14" priority="156" stopIfTrue="1">
      <formula>J72&lt;6</formula>
    </cfRule>
  </conditionalFormatting>
  <conditionalFormatting sqref="H74:H76">
    <cfRule type="expression" dxfId="13" priority="41" stopIfTrue="1">
      <formula>J74&lt;6</formula>
    </cfRule>
  </conditionalFormatting>
  <conditionalFormatting sqref="H78">
    <cfRule type="expression" dxfId="12" priority="154" stopIfTrue="1">
      <formula>J78&lt;6</formula>
    </cfRule>
  </conditionalFormatting>
  <conditionalFormatting sqref="H80:H82">
    <cfRule type="expression" dxfId="11" priority="36" stopIfTrue="1">
      <formula>J80&lt;6</formula>
    </cfRule>
  </conditionalFormatting>
  <conditionalFormatting sqref="H91">
    <cfRule type="expression" dxfId="10" priority="152" stopIfTrue="1">
      <formula>J91&lt;6</formula>
    </cfRule>
  </conditionalFormatting>
  <conditionalFormatting sqref="H93:H96">
    <cfRule type="expression" dxfId="9" priority="11" stopIfTrue="1">
      <formula>J93&lt;6</formula>
    </cfRule>
  </conditionalFormatting>
  <conditionalFormatting sqref="H98">
    <cfRule type="expression" dxfId="8" priority="1" stopIfTrue="1">
      <formula>J98&lt;6</formula>
    </cfRule>
  </conditionalFormatting>
  <conditionalFormatting sqref="H103">
    <cfRule type="expression" dxfId="7" priority="68" stopIfTrue="1">
      <formula>J103&lt;6</formula>
    </cfRule>
  </conditionalFormatting>
  <conditionalFormatting sqref="H105:H106">
    <cfRule type="expression" dxfId="6" priority="64" stopIfTrue="1">
      <formula>J105&lt;6</formula>
    </cfRule>
  </conditionalFormatting>
  <conditionalFormatting sqref="H109:H114">
    <cfRule type="expression" dxfId="5" priority="52" stopIfTrue="1">
      <formula>J109&lt;6</formula>
    </cfRule>
  </conditionalFormatting>
  <conditionalFormatting sqref="H116:H117">
    <cfRule type="expression" dxfId="4" priority="48" stopIfTrue="1">
      <formula>J116&lt;6</formula>
    </cfRule>
  </conditionalFormatting>
  <conditionalFormatting sqref="H119">
    <cfRule type="expression" dxfId="3" priority="46" stopIfTrue="1">
      <formula>J119&lt;6</formula>
    </cfRule>
  </conditionalFormatting>
  <conditionalFormatting sqref="H121">
    <cfRule type="expression" dxfId="2" priority="6" stopIfTrue="1">
      <formula>J121&lt;6</formula>
    </cfRule>
  </conditionalFormatting>
  <conditionalFormatting sqref="H123">
    <cfRule type="expression" dxfId="1" priority="21" stopIfTrue="1">
      <formula>J123&lt;6</formula>
    </cfRule>
  </conditionalFormatting>
  <conditionalFormatting sqref="H125">
    <cfRule type="expression" dxfId="0" priority="45" stopIfTrue="1">
      <formula>J125&lt;6</formula>
    </cfRule>
  </conditionalFormatting>
  <pageMargins left="0.51181102362204722" right="0.51181102362204722" top="1.5748031496062993" bottom="0.78740157480314965" header="0.31496062992125984" footer="0.31496062992125984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9A22F-DD3F-484C-88CF-AEFCFD1E524D}">
  <sheetPr>
    <pageSetUpPr fitToPage="1"/>
  </sheetPr>
  <dimension ref="A1:N28"/>
  <sheetViews>
    <sheetView tabSelected="1" topLeftCell="A15" workbookViewId="0">
      <selection activeCell="M24" sqref="B2:M24"/>
    </sheetView>
  </sheetViews>
  <sheetFormatPr defaultRowHeight="15" x14ac:dyDescent="0.25"/>
  <cols>
    <col min="3" max="3" width="22.5703125" customWidth="1"/>
    <col min="4" max="4" width="13.7109375" customWidth="1"/>
    <col min="5" max="5" width="8.7109375" customWidth="1"/>
    <col min="6" max="6" width="13.7109375" customWidth="1"/>
    <col min="8" max="8" width="14.7109375" customWidth="1"/>
    <col min="10" max="10" width="15.7109375" customWidth="1"/>
    <col min="12" max="12" width="13.28515625" customWidth="1"/>
  </cols>
  <sheetData>
    <row r="1" spans="1:14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4" ht="20.25" thickBot="1" x14ac:dyDescent="0.3">
      <c r="A2" s="30"/>
      <c r="B2" s="101" t="s">
        <v>202</v>
      </c>
      <c r="C2" s="102"/>
      <c r="D2" s="102"/>
      <c r="E2" s="102"/>
      <c r="F2" s="102"/>
      <c r="G2" s="102"/>
      <c r="H2" s="102"/>
      <c r="I2" s="102"/>
      <c r="J2" s="102"/>
      <c r="K2" s="103"/>
      <c r="L2" s="104"/>
      <c r="M2" s="30"/>
    </row>
    <row r="3" spans="1:14" ht="16.5" thickBot="1" x14ac:dyDescent="0.3">
      <c r="A3" s="30"/>
      <c r="B3" s="105" t="s">
        <v>211</v>
      </c>
      <c r="C3" s="106"/>
      <c r="D3" s="106"/>
      <c r="E3" s="106"/>
      <c r="F3" s="106"/>
      <c r="G3" s="106"/>
      <c r="H3" s="106"/>
      <c r="I3" s="106"/>
      <c r="J3" s="106"/>
      <c r="K3" s="106"/>
      <c r="L3" s="107"/>
      <c r="M3" s="30"/>
    </row>
    <row r="4" spans="1:14" ht="15.75" thickBot="1" x14ac:dyDescent="0.3">
      <c r="A4" s="30"/>
      <c r="B4" s="108"/>
      <c r="C4" s="109"/>
      <c r="D4" s="109"/>
      <c r="E4" s="109"/>
      <c r="F4" s="109"/>
      <c r="G4" s="109"/>
      <c r="H4" s="109"/>
      <c r="I4" s="109"/>
      <c r="J4" s="109"/>
      <c r="K4" s="110"/>
      <c r="L4" s="111"/>
      <c r="M4" s="30"/>
    </row>
    <row r="5" spans="1:14" ht="15.75" thickBot="1" x14ac:dyDescent="0.3">
      <c r="A5" s="30"/>
      <c r="B5" s="43"/>
      <c r="C5" s="31"/>
      <c r="D5" s="31"/>
      <c r="E5" s="112" t="s">
        <v>203</v>
      </c>
      <c r="F5" s="113"/>
      <c r="G5" s="112" t="s">
        <v>203</v>
      </c>
      <c r="H5" s="113"/>
      <c r="I5" s="112" t="s">
        <v>203</v>
      </c>
      <c r="J5" s="114"/>
      <c r="K5" s="112" t="s">
        <v>241</v>
      </c>
      <c r="L5" s="114"/>
      <c r="M5" s="30"/>
    </row>
    <row r="6" spans="1:14" ht="15.75" thickBot="1" x14ac:dyDescent="0.3">
      <c r="A6" s="30"/>
      <c r="B6" s="32" t="s">
        <v>204</v>
      </c>
      <c r="C6" s="33" t="s">
        <v>205</v>
      </c>
      <c r="D6" s="47" t="s">
        <v>206</v>
      </c>
      <c r="E6" s="70" t="s">
        <v>207</v>
      </c>
      <c r="F6" s="71" t="s">
        <v>206</v>
      </c>
      <c r="G6" s="70" t="s">
        <v>207</v>
      </c>
      <c r="H6" s="71" t="s">
        <v>206</v>
      </c>
      <c r="I6" s="70" t="s">
        <v>207</v>
      </c>
      <c r="J6" s="74" t="s">
        <v>206</v>
      </c>
      <c r="K6" s="47" t="s">
        <v>208</v>
      </c>
      <c r="L6" s="53" t="s">
        <v>206</v>
      </c>
      <c r="M6" s="30"/>
    </row>
    <row r="7" spans="1:14" ht="16.149999999999999" customHeight="1" x14ac:dyDescent="0.25">
      <c r="A7" s="30"/>
      <c r="B7" s="49" t="s">
        <v>9</v>
      </c>
      <c r="C7" s="44" t="s">
        <v>14</v>
      </c>
      <c r="D7" s="68">
        <f>ORÇAMENTO!J10</f>
        <v>11944.980000000001</v>
      </c>
      <c r="E7" s="66">
        <v>1</v>
      </c>
      <c r="F7" s="77">
        <f>E7*D7</f>
        <v>11944.980000000001</v>
      </c>
      <c r="G7" s="66"/>
      <c r="H7" s="77">
        <f>G7*D7</f>
        <v>0</v>
      </c>
      <c r="I7" s="66"/>
      <c r="J7" s="77">
        <f>I7*D7</f>
        <v>0</v>
      </c>
      <c r="K7" s="66">
        <f>E7+G7+I7</f>
        <v>1</v>
      </c>
      <c r="L7" s="80">
        <f>F7+H7+J7</f>
        <v>11944.980000000001</v>
      </c>
      <c r="M7" s="30"/>
    </row>
    <row r="8" spans="1:14" x14ac:dyDescent="0.25">
      <c r="A8" s="30"/>
      <c r="B8" s="50" t="s">
        <v>15</v>
      </c>
      <c r="C8" s="45" t="s">
        <v>16</v>
      </c>
      <c r="D8" s="69">
        <f>ORÇAMENTO!J16</f>
        <v>1773.84</v>
      </c>
      <c r="E8" s="34">
        <v>1</v>
      </c>
      <c r="F8" s="39">
        <f t="shared" ref="F8:F15" si="0">E8*D8</f>
        <v>1773.84</v>
      </c>
      <c r="G8" s="34"/>
      <c r="H8" s="39">
        <f t="shared" ref="H8:H15" si="1">G8*D8</f>
        <v>0</v>
      </c>
      <c r="I8" s="34"/>
      <c r="J8" s="39">
        <f t="shared" ref="J8:J15" si="2">I8*D8</f>
        <v>0</v>
      </c>
      <c r="K8" s="34">
        <f t="shared" ref="K8:K15" si="3">E8+G8+I8</f>
        <v>1</v>
      </c>
      <c r="L8" s="81">
        <f t="shared" ref="L8:L15" si="4">F8+H8+J8</f>
        <v>1773.84</v>
      </c>
      <c r="M8" s="30"/>
    </row>
    <row r="9" spans="1:14" x14ac:dyDescent="0.25">
      <c r="A9" s="30"/>
      <c r="B9" s="50" t="s">
        <v>17</v>
      </c>
      <c r="C9" s="45" t="s">
        <v>18</v>
      </c>
      <c r="D9" s="69">
        <f>ORÇAMENTO!J18</f>
        <v>5690.329999999999</v>
      </c>
      <c r="E9" s="34">
        <v>1</v>
      </c>
      <c r="F9" s="39">
        <f t="shared" si="0"/>
        <v>5690.329999999999</v>
      </c>
      <c r="G9" s="34"/>
      <c r="H9" s="39">
        <f t="shared" si="1"/>
        <v>0</v>
      </c>
      <c r="I9" s="34"/>
      <c r="J9" s="39">
        <f t="shared" si="2"/>
        <v>0</v>
      </c>
      <c r="K9" s="34">
        <f t="shared" si="3"/>
        <v>1</v>
      </c>
      <c r="L9" s="81">
        <f t="shared" si="4"/>
        <v>5690.329999999999</v>
      </c>
      <c r="M9" s="30"/>
    </row>
    <row r="10" spans="1:14" x14ac:dyDescent="0.25">
      <c r="A10" s="30"/>
      <c r="B10" s="50" t="s">
        <v>19</v>
      </c>
      <c r="C10" s="45" t="s">
        <v>20</v>
      </c>
      <c r="D10" s="69">
        <f>ORÇAMENTO!J34</f>
        <v>72627.66</v>
      </c>
      <c r="E10" s="34">
        <v>0.2</v>
      </c>
      <c r="F10" s="39">
        <f t="shared" si="0"/>
        <v>14525.532000000001</v>
      </c>
      <c r="G10" s="34">
        <v>0.5</v>
      </c>
      <c r="H10" s="39">
        <f t="shared" si="1"/>
        <v>36313.83</v>
      </c>
      <c r="I10" s="34">
        <v>0.3</v>
      </c>
      <c r="J10" s="39">
        <f t="shared" si="2"/>
        <v>21788.297999999999</v>
      </c>
      <c r="K10" s="34">
        <f t="shared" si="3"/>
        <v>1</v>
      </c>
      <c r="L10" s="81">
        <f t="shared" si="4"/>
        <v>72627.66</v>
      </c>
      <c r="M10" s="30"/>
    </row>
    <row r="11" spans="1:14" x14ac:dyDescent="0.25">
      <c r="A11" s="30"/>
      <c r="B11" s="50" t="s">
        <v>21</v>
      </c>
      <c r="C11" s="45" t="s">
        <v>22</v>
      </c>
      <c r="D11" s="69">
        <f>ORÇAMENTO!J104</f>
        <v>5243.02</v>
      </c>
      <c r="E11" s="34"/>
      <c r="F11" s="39">
        <f t="shared" si="0"/>
        <v>0</v>
      </c>
      <c r="G11" s="34">
        <v>1</v>
      </c>
      <c r="H11" s="39">
        <f t="shared" si="1"/>
        <v>5243.02</v>
      </c>
      <c r="I11" s="34"/>
      <c r="J11" s="39">
        <f t="shared" si="2"/>
        <v>0</v>
      </c>
      <c r="K11" s="34">
        <f t="shared" si="3"/>
        <v>1</v>
      </c>
      <c r="L11" s="81">
        <f t="shared" si="4"/>
        <v>5243.02</v>
      </c>
      <c r="M11" s="30"/>
    </row>
    <row r="12" spans="1:14" x14ac:dyDescent="0.25">
      <c r="A12" s="30"/>
      <c r="B12" s="50" t="s">
        <v>23</v>
      </c>
      <c r="C12" s="45" t="s">
        <v>26</v>
      </c>
      <c r="D12" s="69">
        <f>ORÇAMENTO!J108</f>
        <v>3430.52</v>
      </c>
      <c r="E12" s="34"/>
      <c r="F12" s="39">
        <f t="shared" si="0"/>
        <v>0</v>
      </c>
      <c r="G12" s="34">
        <v>0.5</v>
      </c>
      <c r="H12" s="39">
        <f t="shared" si="1"/>
        <v>1715.26</v>
      </c>
      <c r="I12" s="34">
        <v>0.5</v>
      </c>
      <c r="J12" s="39">
        <f t="shared" si="2"/>
        <v>1715.26</v>
      </c>
      <c r="K12" s="34">
        <f t="shared" si="3"/>
        <v>1</v>
      </c>
      <c r="L12" s="81">
        <f t="shared" si="4"/>
        <v>3430.52</v>
      </c>
      <c r="M12" s="30"/>
    </row>
    <row r="13" spans="1:14" x14ac:dyDescent="0.25">
      <c r="A13" s="30"/>
      <c r="B13" s="50" t="s">
        <v>24</v>
      </c>
      <c r="C13" s="45" t="s">
        <v>27</v>
      </c>
      <c r="D13" s="69">
        <f>ORÇAMENTO!J115</f>
        <v>1097.05</v>
      </c>
      <c r="E13" s="34"/>
      <c r="F13" s="39">
        <f t="shared" si="0"/>
        <v>0</v>
      </c>
      <c r="G13" s="34"/>
      <c r="H13" s="39">
        <f t="shared" si="1"/>
        <v>0</v>
      </c>
      <c r="I13" s="34">
        <v>1</v>
      </c>
      <c r="J13" s="39">
        <f t="shared" si="2"/>
        <v>1097.05</v>
      </c>
      <c r="K13" s="34">
        <f t="shared" si="3"/>
        <v>1</v>
      </c>
      <c r="L13" s="81">
        <f t="shared" si="4"/>
        <v>1097.05</v>
      </c>
      <c r="M13" s="30"/>
    </row>
    <row r="14" spans="1:14" ht="24" x14ac:dyDescent="0.25">
      <c r="A14" s="30"/>
      <c r="B14" s="51" t="s">
        <v>25</v>
      </c>
      <c r="C14" s="45" t="s">
        <v>193</v>
      </c>
      <c r="D14" s="69">
        <f>ORÇAMENTO!J120</f>
        <v>3235.47</v>
      </c>
      <c r="E14" s="34"/>
      <c r="F14" s="39">
        <f t="shared" si="0"/>
        <v>0</v>
      </c>
      <c r="G14" s="34"/>
      <c r="H14" s="39">
        <f t="shared" si="1"/>
        <v>0</v>
      </c>
      <c r="I14" s="34">
        <v>1</v>
      </c>
      <c r="J14" s="39">
        <f t="shared" si="2"/>
        <v>3235.47</v>
      </c>
      <c r="K14" s="34">
        <f t="shared" si="3"/>
        <v>1</v>
      </c>
      <c r="L14" s="81">
        <f t="shared" si="4"/>
        <v>3235.47</v>
      </c>
      <c r="M14" s="30"/>
    </row>
    <row r="15" spans="1:14" ht="15.75" thickBot="1" x14ac:dyDescent="0.3">
      <c r="A15" s="30"/>
      <c r="B15" s="51" t="s">
        <v>179</v>
      </c>
      <c r="C15" s="46" t="s">
        <v>180</v>
      </c>
      <c r="D15" s="69">
        <f>ORÇAMENTO!J124</f>
        <v>454.69</v>
      </c>
      <c r="E15" s="78"/>
      <c r="F15" s="79">
        <f t="shared" si="0"/>
        <v>0</v>
      </c>
      <c r="G15" s="78"/>
      <c r="H15" s="79">
        <f t="shared" si="1"/>
        <v>0</v>
      </c>
      <c r="I15" s="78">
        <v>1</v>
      </c>
      <c r="J15" s="79">
        <f t="shared" si="2"/>
        <v>454.69</v>
      </c>
      <c r="K15" s="78">
        <f t="shared" si="3"/>
        <v>1</v>
      </c>
      <c r="L15" s="82">
        <f t="shared" si="4"/>
        <v>454.69</v>
      </c>
      <c r="M15" s="30"/>
    </row>
    <row r="16" spans="1:14" ht="15.75" thickBot="1" x14ac:dyDescent="0.3">
      <c r="A16" s="30"/>
      <c r="B16" s="115" t="s">
        <v>215</v>
      </c>
      <c r="C16" s="116"/>
      <c r="D16" s="48">
        <f>+D7+D8+D9+D10+D11+D12+D13+D14+D15</f>
        <v>105497.56000000001</v>
      </c>
      <c r="E16" s="72">
        <f>F16/D16</f>
        <v>0.32166319296863355</v>
      </c>
      <c r="F16" s="73">
        <f>SUM(F7:F15)</f>
        <v>33934.682000000001</v>
      </c>
      <c r="G16" s="75">
        <f>+H16/D16</f>
        <v>0.41017166652953874</v>
      </c>
      <c r="H16" s="76">
        <f>SUM(H7:H15)</f>
        <v>43272.110000000008</v>
      </c>
      <c r="I16" s="72">
        <f>+J16/D16</f>
        <v>0.26816514050182766</v>
      </c>
      <c r="J16" s="76">
        <f>SUM(J7:J15)</f>
        <v>28290.767999999996</v>
      </c>
      <c r="K16" s="72">
        <f>+L16/D16</f>
        <v>0.99999999999999989</v>
      </c>
      <c r="L16" s="73">
        <f>+L15+L14+L13+L12+L11+L10+L9+L8+L7</f>
        <v>105497.56</v>
      </c>
      <c r="M16" s="30"/>
      <c r="N16" s="36"/>
    </row>
    <row r="17" spans="1:14" ht="15.75" thickBot="1" x14ac:dyDescent="0.3">
      <c r="A17" s="30"/>
      <c r="B17" s="117" t="s">
        <v>209</v>
      </c>
      <c r="C17" s="118"/>
      <c r="D17" s="37">
        <f>+D16*0.2</f>
        <v>21099.512000000002</v>
      </c>
      <c r="E17" s="40">
        <f t="shared" ref="E17:E18" si="5">F17/D17</f>
        <v>0.32166319296863355</v>
      </c>
      <c r="F17" s="38">
        <f>+F16*0.2</f>
        <v>6786.9364000000005</v>
      </c>
      <c r="G17" s="65">
        <f>+H17/D17</f>
        <v>0.41017166652953874</v>
      </c>
      <c r="H17" s="37">
        <f>+H16*0.2</f>
        <v>8654.4220000000023</v>
      </c>
      <c r="I17" s="40">
        <f t="shared" ref="I17:I18" si="6">+J17/D17</f>
        <v>0.26816514050182766</v>
      </c>
      <c r="J17" s="37">
        <f>+J16*0.2</f>
        <v>5658.1535999999996</v>
      </c>
      <c r="K17" s="40">
        <f>+L17/D17</f>
        <v>1</v>
      </c>
      <c r="L17" s="38">
        <f>+L16*0.2</f>
        <v>21099.512000000002</v>
      </c>
      <c r="M17" s="30"/>
      <c r="N17" s="36"/>
    </row>
    <row r="18" spans="1:14" ht="15.75" thickBot="1" x14ac:dyDescent="0.3">
      <c r="A18" s="30"/>
      <c r="B18" s="119" t="s">
        <v>214</v>
      </c>
      <c r="C18" s="120"/>
      <c r="D18" s="41">
        <f>+D17+D16</f>
        <v>126597.07200000001</v>
      </c>
      <c r="E18" s="35">
        <f t="shared" si="5"/>
        <v>0.32166319296863355</v>
      </c>
      <c r="F18" s="67">
        <f>+F17+F16</f>
        <v>40721.618399999999</v>
      </c>
      <c r="G18" s="65">
        <f>+H18/D18</f>
        <v>0.41017166652953868</v>
      </c>
      <c r="H18" s="52">
        <f>+H17+H16</f>
        <v>51926.532000000007</v>
      </c>
      <c r="I18" s="35">
        <f t="shared" si="6"/>
        <v>0.26816514050182766</v>
      </c>
      <c r="J18" s="52">
        <f>+J17+J16</f>
        <v>33948.921599999994</v>
      </c>
      <c r="K18" s="35">
        <f>+L18/D18</f>
        <v>0.99999999999999989</v>
      </c>
      <c r="L18" s="42">
        <f>+L17+L16</f>
        <v>126597.072</v>
      </c>
      <c r="M18" s="30"/>
      <c r="N18" s="36"/>
    </row>
    <row r="19" spans="1:14" x14ac:dyDescent="0.25">
      <c r="A19" s="30"/>
      <c r="B19" s="121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30"/>
    </row>
    <row r="20" spans="1:14" x14ac:dyDescent="0.25">
      <c r="A20" s="30"/>
      <c r="B20" s="123" t="s">
        <v>249</v>
      </c>
      <c r="C20" s="123"/>
      <c r="D20" s="123"/>
      <c r="E20" s="123"/>
      <c r="F20" s="123"/>
      <c r="G20" s="123"/>
      <c r="H20" s="123"/>
      <c r="I20" s="123"/>
      <c r="J20" s="123"/>
      <c r="K20" s="124"/>
      <c r="L20" s="124"/>
      <c r="M20" s="30"/>
    </row>
    <row r="21" spans="1:14" x14ac:dyDescent="0.25">
      <c r="A21" s="30"/>
      <c r="B21" s="97"/>
      <c r="C21" s="98"/>
      <c r="D21" s="98"/>
      <c r="E21" s="98"/>
      <c r="F21" s="98"/>
      <c r="G21" s="98"/>
      <c r="H21" s="98"/>
      <c r="I21" s="98"/>
      <c r="J21" s="99"/>
      <c r="K21" s="100"/>
      <c r="L21" s="100"/>
      <c r="M21" s="30"/>
    </row>
    <row r="22" spans="1:14" x14ac:dyDescent="0.25">
      <c r="A22" s="30"/>
      <c r="B22" s="97"/>
      <c r="C22" s="125"/>
      <c r="D22" s="125"/>
      <c r="E22" s="125"/>
      <c r="F22" s="125"/>
      <c r="G22" s="125"/>
      <c r="H22" s="125"/>
      <c r="I22" s="125"/>
      <c r="J22" s="126" t="s">
        <v>212</v>
      </c>
      <c r="K22" s="126"/>
      <c r="L22" s="126"/>
      <c r="M22" s="30"/>
    </row>
    <row r="23" spans="1:14" x14ac:dyDescent="0.25">
      <c r="A23" s="30"/>
      <c r="B23" s="99"/>
      <c r="C23" s="99"/>
      <c r="D23" s="99"/>
      <c r="E23" s="99"/>
      <c r="F23" s="99"/>
      <c r="G23" s="99"/>
      <c r="H23" s="99"/>
      <c r="I23" s="99"/>
      <c r="J23" s="126" t="s">
        <v>210</v>
      </c>
      <c r="K23" s="126"/>
      <c r="L23" s="126"/>
      <c r="M23" s="30"/>
    </row>
    <row r="24" spans="1:14" x14ac:dyDescent="0.25">
      <c r="A24" s="30"/>
      <c r="B24" s="127"/>
      <c r="C24" s="99"/>
      <c r="D24" s="99"/>
      <c r="E24" s="99"/>
      <c r="F24" s="99"/>
      <c r="G24" s="99"/>
      <c r="H24" s="99"/>
      <c r="I24" s="99"/>
      <c r="J24" s="128" t="s">
        <v>213</v>
      </c>
      <c r="K24" s="126"/>
      <c r="L24" s="126"/>
      <c r="M24" s="30"/>
    </row>
    <row r="26" spans="1:14" x14ac:dyDescent="0.25">
      <c r="L26" s="36"/>
    </row>
    <row r="28" spans="1:14" x14ac:dyDescent="0.25">
      <c r="J28" s="54"/>
    </row>
  </sheetData>
  <mergeCells count="20">
    <mergeCell ref="B22:I22"/>
    <mergeCell ref="J22:L22"/>
    <mergeCell ref="B23:I23"/>
    <mergeCell ref="J23:L23"/>
    <mergeCell ref="B24:I24"/>
    <mergeCell ref="J24:L24"/>
    <mergeCell ref="B21:I21"/>
    <mergeCell ref="J21:L21"/>
    <mergeCell ref="B2:L2"/>
    <mergeCell ref="B3:L3"/>
    <mergeCell ref="B4:L4"/>
    <mergeCell ref="G5:H5"/>
    <mergeCell ref="I5:J5"/>
    <mergeCell ref="K5:L5"/>
    <mergeCell ref="B16:C16"/>
    <mergeCell ref="B17:C17"/>
    <mergeCell ref="B18:C18"/>
    <mergeCell ref="B19:L19"/>
    <mergeCell ref="B20:L20"/>
    <mergeCell ref="E5:F5"/>
  </mergeCells>
  <pageMargins left="0.51181102362204722" right="0.51181102362204722" top="1.5748031496062993" bottom="0.78740157480314965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Sec. Obras</dc:creator>
  <cp:lastModifiedBy>Obras</cp:lastModifiedBy>
  <cp:lastPrinted>2025-03-27T13:46:02Z</cp:lastPrinted>
  <dcterms:created xsi:type="dcterms:W3CDTF">2023-02-09T11:08:04Z</dcterms:created>
  <dcterms:modified xsi:type="dcterms:W3CDTF">2025-03-27T13:46:03Z</dcterms:modified>
</cp:coreProperties>
</file>